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codeName="DieseArbeitsmappe" autoCompressPictures="0"/>
  <mc:AlternateContent xmlns:mc="http://schemas.openxmlformats.org/markup-compatibility/2006">
    <mc:Choice Requires="x15">
      <x15ac:absPath xmlns:x15ac="http://schemas.microsoft.com/office/spreadsheetml/2010/11/ac" url="https://weltklassezuerich.sharepoint.com/sites/UBS-Kidscup/Dateien/UKC 2020/1. Projektmanagement/Projektplanung/Corona/UKC Mini/"/>
    </mc:Choice>
  </mc:AlternateContent>
  <xr:revisionPtr revIDLastSave="164" documentId="11_2D7DE4439646809B11E10D2EC6709FDFDDA0D8DA" xr6:coauthVersionLast="45" xr6:coauthVersionMax="45" xr10:uidLastSave="{4D8970B3-5522-4F34-A4DF-65EAFCFC9309}"/>
  <workbookProtection workbookPassword="C860" lockStructure="1"/>
  <bookViews>
    <workbookView xWindow="-108" yWindow="-108" windowWidth="23256" windowHeight="12576" tabRatio="500" xr2:uid="{00000000-000D-0000-FFFF-FFFF00000000}"/>
  </bookViews>
  <sheets>
    <sheet name="Allgemeines" sheetId="1" r:id="rId1"/>
    <sheet name="Sprint" sheetId="2" r:id="rId2"/>
    <sheet name="Weit" sheetId="3" r:id="rId3"/>
    <sheet name="Ball" sheetId="4" r:id="rId4"/>
  </sheets>
  <definedNames>
    <definedName name="_xlnm.Print_Area" localSheetId="0">Allgemeines!$A$1:$G$61</definedName>
    <definedName name="_xlnm.Print_Area" localSheetId="2">Weit!$A$1:$S$63</definedName>
    <definedName name="Z_3C9DE60A_E77C_4553_B7E8_BF9E204DD85B_.wvu.Cols" localSheetId="3" hidden="1">Ball!$A:$B,Ball!$I:$J,Ball!$L:$M,Ball!$O:$R</definedName>
    <definedName name="Z_3C9DE60A_E77C_4553_B7E8_BF9E204DD85B_.wvu.Cols" localSheetId="1" hidden="1">Sprint!$D:$G,Sprint!$I:$J,Sprint!$N:$N,Sprint!$R:$U,Sprint!$Z:$AA</definedName>
    <definedName name="Z_3C9DE60A_E77C_4553_B7E8_BF9E204DD85B_.wvu.Cols" localSheetId="2" hidden="1">Weit!$A:$B,Weit!$I:$J,Weit!$L:$M,Weit!$P:$Q</definedName>
    <definedName name="Z_3C9DE60A_E77C_4553_B7E8_BF9E204DD85B_.wvu.PrintArea" localSheetId="0" hidden="1">Allgemeines!$A$1:$G$61</definedName>
    <definedName name="Z_3C9DE60A_E77C_4553_B7E8_BF9E204DD85B_.wvu.Rows" localSheetId="3" hidden="1">Ball!$27:$27</definedName>
    <definedName name="Z_3C9DE60A_E77C_4553_B7E8_BF9E204DD85B_.wvu.Rows" localSheetId="1" hidden="1">Sprint!$17:$17</definedName>
    <definedName name="Z_3C9DE60A_E77C_4553_B7E8_BF9E204DD85B_.wvu.Rows" localSheetId="2" hidden="1">Weit!$28:$28</definedName>
  </definedNames>
  <calcPr calcId="191029"/>
  <customWorkbookViews>
    <customWorkbookView name="Sibylle Maier - Persönliche Ansicht" guid="{3C9DE60A-E77C-4553-B7E8-BF9E204DD85B}" mergeInterval="0" personalView="1" maximized="1" windowWidth="1596" windowHeight="675" tabRatio="50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3" i="2" l="1"/>
  <c r="C24" i="2" s="1"/>
  <c r="C25" i="2" s="1"/>
  <c r="C26" i="2" s="1"/>
  <c r="C27" i="2" s="1"/>
  <c r="C28" i="2" s="1"/>
  <c r="C29" i="2" s="1"/>
  <c r="C30" i="2" s="1"/>
  <c r="H17" i="2" l="1"/>
  <c r="H28" i="3" s="1"/>
  <c r="Q41" i="3"/>
  <c r="Q32" i="3"/>
  <c r="Q39" i="3"/>
  <c r="Q33" i="3"/>
  <c r="Q34" i="3"/>
  <c r="Q35" i="3"/>
  <c r="Q36" i="3"/>
  <c r="Q37" i="3"/>
  <c r="Q38" i="3"/>
  <c r="Q40" i="3"/>
  <c r="Q42" i="3"/>
  <c r="Q43" i="3"/>
  <c r="Q44" i="3"/>
  <c r="Q45" i="3"/>
  <c r="Q47" i="3"/>
  <c r="Q49" i="3"/>
  <c r="Q50" i="3"/>
  <c r="Q51" i="3"/>
  <c r="Q52" i="3"/>
  <c r="Q53" i="3"/>
  <c r="Q54" i="3"/>
  <c r="Q55" i="3"/>
  <c r="Q56" i="3"/>
  <c r="Q57" i="3"/>
  <c r="Q58" i="3"/>
  <c r="Q59" i="3"/>
  <c r="Q60" i="3"/>
  <c r="Q61" i="3"/>
  <c r="Q62" i="3"/>
  <c r="Q63" i="3"/>
  <c r="J17" i="2"/>
  <c r="N21" i="2" s="1"/>
  <c r="Q53" i="4"/>
  <c r="H27" i="4"/>
  <c r="L60" i="4"/>
  <c r="Q44" i="4"/>
  <c r="Q40" i="4"/>
  <c r="Q33" i="4"/>
  <c r="Q34" i="4"/>
  <c r="Q35" i="4"/>
  <c r="Q36" i="4"/>
  <c r="Q37" i="4"/>
  <c r="Q38" i="4"/>
  <c r="Q39" i="4"/>
  <c r="Q41" i="4"/>
  <c r="Q42" i="4"/>
  <c r="Q43" i="4"/>
  <c r="Q45" i="4"/>
  <c r="Q47" i="4"/>
  <c r="Q49" i="4"/>
  <c r="Q50" i="4"/>
  <c r="Q51" i="4"/>
  <c r="Q52" i="4"/>
  <c r="Q54" i="4"/>
  <c r="Q55" i="4"/>
  <c r="Q56" i="4"/>
  <c r="Q57" i="4"/>
  <c r="Q58" i="4"/>
  <c r="Q59" i="4"/>
  <c r="Q60" i="4"/>
  <c r="Q61" i="4"/>
  <c r="Q62" i="4"/>
  <c r="Q63" i="4"/>
  <c r="Q32" i="4"/>
  <c r="AA51" i="2"/>
  <c r="AA50" i="2"/>
  <c r="AA22" i="2"/>
  <c r="AA23" i="2"/>
  <c r="B61" i="1"/>
  <c r="C61" i="1" s="1"/>
  <c r="C60" i="1"/>
  <c r="C59" i="1"/>
  <c r="C58" i="1"/>
  <c r="C57" i="1"/>
  <c r="C56" i="1"/>
  <c r="C55" i="1"/>
  <c r="C54" i="1"/>
  <c r="C53" i="1"/>
  <c r="C52" i="1"/>
  <c r="C51" i="1"/>
  <c r="C50" i="1"/>
  <c r="C49" i="1"/>
  <c r="C48" i="1"/>
  <c r="C47" i="1"/>
  <c r="C46" i="1"/>
  <c r="C45" i="1"/>
  <c r="C44" i="1"/>
  <c r="C43" i="1"/>
  <c r="C42" i="1"/>
  <c r="C41" i="1"/>
  <c r="C40" i="1"/>
  <c r="C39" i="1"/>
  <c r="C38" i="1"/>
  <c r="C37" i="1"/>
  <c r="C36" i="1"/>
  <c r="B35" i="1"/>
  <c r="C35" i="1" s="1"/>
  <c r="B34" i="1"/>
  <c r="C34" i="1" s="1"/>
  <c r="B33" i="1"/>
  <c r="C33" i="1" s="1"/>
  <c r="B32" i="1"/>
  <c r="C32" i="1" s="1"/>
  <c r="AA49" i="2"/>
  <c r="AA47" i="2"/>
  <c r="AA45" i="2"/>
  <c r="AA43" i="2"/>
  <c r="AA41" i="2"/>
  <c r="AA39" i="2"/>
  <c r="AA37" i="2"/>
  <c r="AA35" i="2"/>
  <c r="AA33" i="2"/>
  <c r="AA31" i="2"/>
  <c r="AA29" i="2"/>
  <c r="AA27" i="2"/>
  <c r="AA25" i="2"/>
  <c r="AA48" i="2"/>
  <c r="AA46" i="2"/>
  <c r="AA44" i="2"/>
  <c r="AA42" i="2"/>
  <c r="AA40" i="2"/>
  <c r="AA38" i="2"/>
  <c r="AA36" i="2"/>
  <c r="AA34" i="2"/>
  <c r="AA32" i="2"/>
  <c r="AA30" i="2"/>
  <c r="AA28" i="2"/>
  <c r="AA26" i="2"/>
  <c r="AA24" i="2"/>
  <c r="L58" i="4"/>
  <c r="L54" i="4"/>
  <c r="L50" i="4"/>
  <c r="I57" i="4"/>
  <c r="I53" i="4"/>
  <c r="I49" i="4"/>
  <c r="L38" i="4"/>
  <c r="L34" i="4"/>
  <c r="I45" i="4"/>
  <c r="I37" i="4"/>
  <c r="I33" i="4"/>
  <c r="T35" i="2"/>
  <c r="T34" i="2"/>
  <c r="T33" i="2"/>
  <c r="T32" i="2"/>
  <c r="T31" i="2"/>
  <c r="T30" i="2"/>
  <c r="S30" i="2"/>
  <c r="T29" i="2"/>
  <c r="S29" i="2"/>
  <c r="T28" i="2"/>
  <c r="S28" i="2"/>
  <c r="T27" i="2"/>
  <c r="S27" i="2"/>
  <c r="T26" i="2"/>
  <c r="S26" i="2"/>
  <c r="T25" i="2"/>
  <c r="R25" i="2"/>
  <c r="S25" i="2"/>
  <c r="S24" i="2"/>
  <c r="R24" i="2"/>
  <c r="T24" i="2"/>
  <c r="S23" i="2"/>
  <c r="R23" i="2"/>
  <c r="T23" i="2"/>
  <c r="R22" i="2"/>
  <c r="T22" i="2"/>
  <c r="S22" i="2"/>
  <c r="R21" i="2"/>
  <c r="T21" i="2"/>
  <c r="S21" i="2"/>
  <c r="F35" i="2"/>
  <c r="F34" i="2"/>
  <c r="F33" i="2"/>
  <c r="F32" i="2"/>
  <c r="F31" i="2"/>
  <c r="F30" i="2"/>
  <c r="E30" i="2"/>
  <c r="F29" i="2"/>
  <c r="E29" i="2"/>
  <c r="F28" i="2"/>
  <c r="E28" i="2"/>
  <c r="F27" i="2"/>
  <c r="E27" i="2"/>
  <c r="F26" i="2"/>
  <c r="E26" i="2"/>
  <c r="F25" i="2"/>
  <c r="E25" i="2"/>
  <c r="D25" i="2"/>
  <c r="F24" i="2"/>
  <c r="E24" i="2"/>
  <c r="D24" i="2"/>
  <c r="E23" i="2"/>
  <c r="D23" i="2"/>
  <c r="F23" i="2"/>
  <c r="E22" i="2"/>
  <c r="D22" i="2"/>
  <c r="F22" i="2"/>
  <c r="D21" i="2"/>
  <c r="F21" i="2"/>
  <c r="E21" i="2"/>
  <c r="S35" i="2"/>
  <c r="S34" i="2"/>
  <c r="S33" i="2"/>
  <c r="S32" i="2"/>
  <c r="S31" i="2"/>
  <c r="R35" i="2"/>
  <c r="R34" i="2"/>
  <c r="R33" i="2"/>
  <c r="R32" i="2"/>
  <c r="R31" i="2"/>
  <c r="R30" i="2"/>
  <c r="R29" i="2"/>
  <c r="R28" i="2"/>
  <c r="R27" i="2"/>
  <c r="R26" i="2"/>
  <c r="E35" i="2"/>
  <c r="E34" i="2"/>
  <c r="E33" i="2"/>
  <c r="E32" i="2"/>
  <c r="E31" i="2"/>
  <c r="D26" i="2"/>
  <c r="D35" i="2"/>
  <c r="D34" i="2"/>
  <c r="D33" i="2"/>
  <c r="D32" i="2"/>
  <c r="D31" i="2"/>
  <c r="D30" i="2"/>
  <c r="D29" i="2"/>
  <c r="D28" i="2"/>
  <c r="D27" i="2"/>
  <c r="I41" i="4"/>
  <c r="L42" i="4"/>
  <c r="I61" i="4"/>
  <c r="L62" i="4"/>
  <c r="I32" i="4"/>
  <c r="I36" i="4"/>
  <c r="I40" i="4"/>
  <c r="I44" i="4"/>
  <c r="L33" i="4"/>
  <c r="L37" i="4"/>
  <c r="L41" i="4"/>
  <c r="L45" i="4"/>
  <c r="I52" i="4"/>
  <c r="I56" i="4"/>
  <c r="I60" i="4"/>
  <c r="L49" i="4"/>
  <c r="L53" i="4"/>
  <c r="L57" i="4"/>
  <c r="L61" i="4"/>
  <c r="A31" i="4"/>
  <c r="A32" i="4" s="1"/>
  <c r="C31" i="4"/>
  <c r="A49" i="4"/>
  <c r="A50" i="4" s="1"/>
  <c r="A51" i="4" s="1"/>
  <c r="J27" i="4"/>
  <c r="I34" i="4"/>
  <c r="I38" i="4"/>
  <c r="I42" i="4"/>
  <c r="L31" i="4"/>
  <c r="L35" i="4"/>
  <c r="L39" i="4"/>
  <c r="L43" i="4"/>
  <c r="I50" i="4"/>
  <c r="I54" i="4"/>
  <c r="I58" i="4"/>
  <c r="I62" i="4"/>
  <c r="L51" i="4"/>
  <c r="L55" i="4"/>
  <c r="L59" i="4"/>
  <c r="L63" i="4"/>
  <c r="I31" i="4"/>
  <c r="I35" i="4"/>
  <c r="I39" i="4"/>
  <c r="I43" i="4"/>
  <c r="L32" i="4"/>
  <c r="L36" i="4"/>
  <c r="L40" i="4"/>
  <c r="L44" i="4"/>
  <c r="I51" i="4"/>
  <c r="I55" i="4"/>
  <c r="I59" i="4"/>
  <c r="I63" i="4"/>
  <c r="L52" i="4"/>
  <c r="L56" i="4"/>
  <c r="B49" i="4"/>
  <c r="C49" i="4" s="1"/>
  <c r="D31" i="4" l="1"/>
  <c r="N31" i="4"/>
  <c r="N22" i="2"/>
  <c r="O21" i="2"/>
  <c r="P21" i="2" s="1"/>
  <c r="I21" i="2"/>
  <c r="C21" i="2"/>
  <c r="A33" i="4"/>
  <c r="C32" i="4"/>
  <c r="N49" i="4"/>
  <c r="K49" i="4"/>
  <c r="D49" i="4"/>
  <c r="B51" i="4"/>
  <c r="C51" i="4" s="1"/>
  <c r="K51" i="4" s="1"/>
  <c r="A52" i="4"/>
  <c r="L37" i="3"/>
  <c r="I34" i="3"/>
  <c r="L33" i="3"/>
  <c r="L43" i="3"/>
  <c r="L44" i="3"/>
  <c r="I36" i="3"/>
  <c r="I32" i="3"/>
  <c r="L42" i="3"/>
  <c r="I38" i="3"/>
  <c r="L54" i="3"/>
  <c r="I62" i="3"/>
  <c r="L36" i="3"/>
  <c r="A49" i="3"/>
  <c r="L34" i="3"/>
  <c r="L41" i="3"/>
  <c r="L59" i="3"/>
  <c r="L61" i="3"/>
  <c r="I37" i="3"/>
  <c r="L63" i="3"/>
  <c r="I49" i="3"/>
  <c r="L50" i="3"/>
  <c r="I51" i="3"/>
  <c r="L31" i="3"/>
  <c r="L40" i="3"/>
  <c r="I40" i="3"/>
  <c r="I45" i="3"/>
  <c r="L38" i="3"/>
  <c r="I42" i="3"/>
  <c r="I56" i="3"/>
  <c r="I44" i="3"/>
  <c r="I53" i="3"/>
  <c r="L39" i="3"/>
  <c r="I31" i="3"/>
  <c r="L58" i="3"/>
  <c r="I60" i="3"/>
  <c r="I41" i="3"/>
  <c r="L32" i="3"/>
  <c r="A31" i="3"/>
  <c r="J28" i="3"/>
  <c r="I50" i="3"/>
  <c r="L49" i="3"/>
  <c r="I39" i="3"/>
  <c r="L55" i="3"/>
  <c r="I57" i="3"/>
  <c r="L60" i="3"/>
  <c r="L57" i="3"/>
  <c r="I59" i="3"/>
  <c r="I58" i="3"/>
  <c r="I43" i="3"/>
  <c r="I61" i="3"/>
  <c r="I63" i="3"/>
  <c r="L52" i="3"/>
  <c r="I54" i="3"/>
  <c r="I33" i="3"/>
  <c r="L62" i="3"/>
  <c r="I35" i="3"/>
  <c r="L51" i="3"/>
  <c r="I52" i="3"/>
  <c r="L56" i="3"/>
  <c r="L53" i="3"/>
  <c r="I55" i="3"/>
  <c r="L35" i="3"/>
  <c r="L45" i="3"/>
  <c r="B50" i="4"/>
  <c r="C50" i="4" s="1"/>
  <c r="K31" i="4"/>
  <c r="G21" i="2" l="1"/>
  <c r="C22" i="2"/>
  <c r="U21" i="2"/>
  <c r="I22" i="2"/>
  <c r="J21" i="2"/>
  <c r="K21" i="2" s="1"/>
  <c r="N23" i="2"/>
  <c r="O22" i="2"/>
  <c r="P22" i="2" s="1"/>
  <c r="A32" i="3"/>
  <c r="C31" i="3"/>
  <c r="A50" i="3"/>
  <c r="B49" i="3"/>
  <c r="C49" i="3" s="1"/>
  <c r="N32" i="4"/>
  <c r="D32" i="4"/>
  <c r="K32" i="4"/>
  <c r="A34" i="4"/>
  <c r="C33" i="4"/>
  <c r="D50" i="4"/>
  <c r="N50" i="4"/>
  <c r="K50" i="4"/>
  <c r="D51" i="4"/>
  <c r="N51" i="4"/>
  <c r="A53" i="4"/>
  <c r="B52" i="4"/>
  <c r="C52" i="4" s="1"/>
  <c r="L21" i="2" l="1"/>
  <c r="H21" i="2"/>
  <c r="V21" i="2"/>
  <c r="N24" i="2"/>
  <c r="O23" i="2"/>
  <c r="P23" i="2" s="1"/>
  <c r="I23" i="2"/>
  <c r="J22" i="2"/>
  <c r="K22" i="2" s="1"/>
  <c r="L22" i="2" s="1"/>
  <c r="G22" i="2"/>
  <c r="U22" i="2"/>
  <c r="K49" i="3"/>
  <c r="N49" i="3"/>
  <c r="D49" i="3"/>
  <c r="B50" i="3"/>
  <c r="C50" i="3" s="1"/>
  <c r="A51" i="3"/>
  <c r="K31" i="3"/>
  <c r="D31" i="3"/>
  <c r="N31" i="3"/>
  <c r="K52" i="4"/>
  <c r="N52" i="4"/>
  <c r="D52" i="4"/>
  <c r="B53" i="4"/>
  <c r="C53" i="4" s="1"/>
  <c r="A54" i="4"/>
  <c r="D33" i="4"/>
  <c r="N33" i="4"/>
  <c r="K33" i="4"/>
  <c r="C32" i="3"/>
  <c r="A33" i="3"/>
  <c r="A35" i="4"/>
  <c r="C34" i="4"/>
  <c r="J23" i="2" l="1"/>
  <c r="K23" i="2" s="1"/>
  <c r="I24" i="2"/>
  <c r="N25" i="2"/>
  <c r="O24" i="2"/>
  <c r="P24" i="2" s="1"/>
  <c r="U23" i="2"/>
  <c r="G23" i="2"/>
  <c r="V22" i="2"/>
  <c r="H22" i="2"/>
  <c r="A55" i="4"/>
  <c r="B54" i="4"/>
  <c r="C54" i="4" s="1"/>
  <c r="N53" i="4"/>
  <c r="D53" i="4"/>
  <c r="K53" i="4"/>
  <c r="A52" i="3"/>
  <c r="B51" i="3"/>
  <c r="C51" i="3" s="1"/>
  <c r="C35" i="4"/>
  <c r="A36" i="4"/>
  <c r="C33" i="3"/>
  <c r="A34" i="3"/>
  <c r="N50" i="3"/>
  <c r="K50" i="3"/>
  <c r="D50" i="3"/>
  <c r="D34" i="4"/>
  <c r="K34" i="4"/>
  <c r="N34" i="4"/>
  <c r="D32" i="3"/>
  <c r="N32" i="3"/>
  <c r="K32" i="3"/>
  <c r="H23" i="2" l="1"/>
  <c r="U24" i="2"/>
  <c r="G24" i="2"/>
  <c r="O25" i="2"/>
  <c r="P25" i="2" s="1"/>
  <c r="N26" i="2"/>
  <c r="J24" i="2"/>
  <c r="K24" i="2" s="1"/>
  <c r="I25" i="2"/>
  <c r="L23" i="2"/>
  <c r="V23" i="2"/>
  <c r="A35" i="3"/>
  <c r="C34" i="3"/>
  <c r="N33" i="3"/>
  <c r="D33" i="3"/>
  <c r="K33" i="3"/>
  <c r="K54" i="4"/>
  <c r="N54" i="4"/>
  <c r="D54" i="4"/>
  <c r="A53" i="3"/>
  <c r="B52" i="3"/>
  <c r="C52" i="3" s="1"/>
  <c r="A37" i="4"/>
  <c r="C36" i="4"/>
  <c r="B55" i="4"/>
  <c r="C55" i="4" s="1"/>
  <c r="A56" i="4"/>
  <c r="N35" i="4"/>
  <c r="K35" i="4"/>
  <c r="D35" i="4"/>
  <c r="D51" i="3"/>
  <c r="K51" i="3"/>
  <c r="N51" i="3"/>
  <c r="L24" i="2" l="1"/>
  <c r="V24" i="2"/>
  <c r="H24" i="2"/>
  <c r="N27" i="2"/>
  <c r="O26" i="2"/>
  <c r="P26" i="2" s="1"/>
  <c r="I26" i="2"/>
  <c r="J25" i="2"/>
  <c r="K25" i="2" s="1"/>
  <c r="U25" i="2"/>
  <c r="G25" i="2"/>
  <c r="D55" i="4"/>
  <c r="N55" i="4"/>
  <c r="K55" i="4"/>
  <c r="B56" i="4"/>
  <c r="C56" i="4" s="1"/>
  <c r="A57" i="4"/>
  <c r="K36" i="4"/>
  <c r="D36" i="4"/>
  <c r="N36" i="4"/>
  <c r="A38" i="4"/>
  <c r="C37" i="4"/>
  <c r="N52" i="3"/>
  <c r="K52" i="3"/>
  <c r="D52" i="3"/>
  <c r="K34" i="3"/>
  <c r="D34" i="3"/>
  <c r="N34" i="3"/>
  <c r="A54" i="3"/>
  <c r="B53" i="3"/>
  <c r="C53" i="3" s="1"/>
  <c r="C35" i="3"/>
  <c r="A36" i="3"/>
  <c r="V25" i="2" l="1"/>
  <c r="L25" i="2"/>
  <c r="H25" i="2"/>
  <c r="I27" i="2"/>
  <c r="J26" i="2"/>
  <c r="K26" i="2" s="1"/>
  <c r="N28" i="2"/>
  <c r="O27" i="2"/>
  <c r="P27" i="2" s="1"/>
  <c r="G26" i="2"/>
  <c r="U26" i="2"/>
  <c r="A55" i="3"/>
  <c r="B54" i="3"/>
  <c r="C54" i="3" s="1"/>
  <c r="B57" i="4"/>
  <c r="C57" i="4" s="1"/>
  <c r="A58" i="4"/>
  <c r="K56" i="4"/>
  <c r="N56" i="4"/>
  <c r="D56" i="4"/>
  <c r="A37" i="3"/>
  <c r="C36" i="3"/>
  <c r="K35" i="3"/>
  <c r="D35" i="3"/>
  <c r="N35" i="3"/>
  <c r="D37" i="4"/>
  <c r="N37" i="4"/>
  <c r="K37" i="4"/>
  <c r="N53" i="3"/>
  <c r="K53" i="3"/>
  <c r="D53" i="3"/>
  <c r="A39" i="4"/>
  <c r="C38" i="4"/>
  <c r="O28" i="2" l="1"/>
  <c r="P28" i="2" s="1"/>
  <c r="N29" i="2"/>
  <c r="L26" i="2"/>
  <c r="H26" i="2"/>
  <c r="V26" i="2"/>
  <c r="I28" i="2"/>
  <c r="J27" i="2"/>
  <c r="K27" i="2" s="1"/>
  <c r="U27" i="2"/>
  <c r="G27" i="2"/>
  <c r="D36" i="3"/>
  <c r="N36" i="3"/>
  <c r="K36" i="3"/>
  <c r="A59" i="4"/>
  <c r="B58" i="4"/>
  <c r="C58" i="4" s="1"/>
  <c r="B55" i="3"/>
  <c r="C55" i="3" s="1"/>
  <c r="A56" i="3"/>
  <c r="A40" i="4"/>
  <c r="C39" i="4"/>
  <c r="N57" i="4"/>
  <c r="K57" i="4"/>
  <c r="D57" i="4"/>
  <c r="A38" i="3"/>
  <c r="C37" i="3"/>
  <c r="K38" i="4"/>
  <c r="D38" i="4"/>
  <c r="N38" i="4"/>
  <c r="N54" i="3"/>
  <c r="D54" i="3"/>
  <c r="K54" i="3"/>
  <c r="I29" i="2" l="1"/>
  <c r="J28" i="2"/>
  <c r="K28" i="2" s="1"/>
  <c r="U28" i="2"/>
  <c r="G28" i="2"/>
  <c r="H27" i="2"/>
  <c r="L27" i="2"/>
  <c r="V27" i="2"/>
  <c r="N30" i="2"/>
  <c r="O29" i="2"/>
  <c r="P29" i="2" s="1"/>
  <c r="C40" i="4"/>
  <c r="A41" i="4"/>
  <c r="B56" i="3"/>
  <c r="C56" i="3" s="1"/>
  <c r="A57" i="3"/>
  <c r="K37" i="3"/>
  <c r="D37" i="3"/>
  <c r="N37" i="3"/>
  <c r="N55" i="3"/>
  <c r="K55" i="3"/>
  <c r="D55" i="3"/>
  <c r="A39" i="3"/>
  <c r="C38" i="3"/>
  <c r="D58" i="4"/>
  <c r="N58" i="4"/>
  <c r="K58" i="4"/>
  <c r="A60" i="4"/>
  <c r="B59" i="4"/>
  <c r="C59" i="4" s="1"/>
  <c r="N39" i="4"/>
  <c r="K39" i="4"/>
  <c r="D39" i="4"/>
  <c r="U29" i="2" l="1"/>
  <c r="G29" i="2"/>
  <c r="L28" i="2"/>
  <c r="V28" i="2"/>
  <c r="H28" i="2"/>
  <c r="O30" i="2"/>
  <c r="P30" i="2" s="1"/>
  <c r="N31" i="2"/>
  <c r="J29" i="2"/>
  <c r="K29" i="2" s="1"/>
  <c r="I30" i="2"/>
  <c r="B60" i="4"/>
  <c r="C60" i="4" s="1"/>
  <c r="A61" i="4"/>
  <c r="K38" i="3"/>
  <c r="D38" i="3"/>
  <c r="N38" i="3"/>
  <c r="B57" i="3"/>
  <c r="C57" i="3" s="1"/>
  <c r="A58" i="3"/>
  <c r="A40" i="3"/>
  <c r="C39" i="3"/>
  <c r="D56" i="3"/>
  <c r="K56" i="3"/>
  <c r="N56" i="3"/>
  <c r="C41" i="4"/>
  <c r="A42" i="4"/>
  <c r="K59" i="4"/>
  <c r="N59" i="4"/>
  <c r="D59" i="4"/>
  <c r="N40" i="4"/>
  <c r="K40" i="4"/>
  <c r="D40" i="4"/>
  <c r="O31" i="2" l="1"/>
  <c r="P31" i="2" s="1"/>
  <c r="N32" i="2"/>
  <c r="J30" i="2"/>
  <c r="K30" i="2" s="1"/>
  <c r="I31" i="2"/>
  <c r="G30" i="2"/>
  <c r="U30" i="2"/>
  <c r="C31" i="2"/>
  <c r="V29" i="2"/>
  <c r="H29" i="2"/>
  <c r="L29" i="2"/>
  <c r="N57" i="3"/>
  <c r="D57" i="3"/>
  <c r="K57" i="3"/>
  <c r="K41" i="4"/>
  <c r="N41" i="4"/>
  <c r="D41" i="4"/>
  <c r="D39" i="3"/>
  <c r="K39" i="3"/>
  <c r="N39" i="3"/>
  <c r="C42" i="4"/>
  <c r="A43" i="4"/>
  <c r="C40" i="3"/>
  <c r="A41" i="3"/>
  <c r="B61" i="4"/>
  <c r="C61" i="4" s="1"/>
  <c r="A62" i="4"/>
  <c r="B58" i="3"/>
  <c r="C58" i="3" s="1"/>
  <c r="A59" i="3"/>
  <c r="N60" i="4"/>
  <c r="K60" i="4"/>
  <c r="D60" i="4"/>
  <c r="C32" i="2" l="1"/>
  <c r="G31" i="2"/>
  <c r="U31" i="2"/>
  <c r="I32" i="2"/>
  <c r="J31" i="2"/>
  <c r="K31" i="2" s="1"/>
  <c r="L30" i="2"/>
  <c r="H30" i="2"/>
  <c r="V30" i="2"/>
  <c r="O32" i="2"/>
  <c r="P32" i="2" s="1"/>
  <c r="N33" i="2"/>
  <c r="A60" i="3"/>
  <c r="B59" i="3"/>
  <c r="C59" i="3" s="1"/>
  <c r="A42" i="3"/>
  <c r="C41" i="3"/>
  <c r="D58" i="3"/>
  <c r="N58" i="3"/>
  <c r="K58" i="3"/>
  <c r="A63" i="4"/>
  <c r="B63" i="4" s="1"/>
  <c r="C63" i="4" s="1"/>
  <c r="B62" i="4"/>
  <c r="C62" i="4" s="1"/>
  <c r="D40" i="3"/>
  <c r="N40" i="3"/>
  <c r="K40" i="3"/>
  <c r="D61" i="4"/>
  <c r="N61" i="4"/>
  <c r="K61" i="4"/>
  <c r="C43" i="4"/>
  <c r="A44" i="4"/>
  <c r="N42" i="4"/>
  <c r="D42" i="4"/>
  <c r="K42" i="4"/>
  <c r="H31" i="2" l="1"/>
  <c r="L31" i="2"/>
  <c r="V31" i="2"/>
  <c r="I33" i="2"/>
  <c r="J32" i="2"/>
  <c r="K32" i="2" s="1"/>
  <c r="O33" i="2"/>
  <c r="P33" i="2" s="1"/>
  <c r="N34" i="2"/>
  <c r="C33" i="2"/>
  <c r="U32" i="2"/>
  <c r="G32" i="2"/>
  <c r="N41" i="3"/>
  <c r="D41" i="3"/>
  <c r="K41" i="3"/>
  <c r="D43" i="4"/>
  <c r="K43" i="4"/>
  <c r="N43" i="4"/>
  <c r="C42" i="3"/>
  <c r="A43" i="3"/>
  <c r="N59" i="3"/>
  <c r="K59" i="3"/>
  <c r="D59" i="3"/>
  <c r="K63" i="4"/>
  <c r="D63" i="4"/>
  <c r="N63" i="4"/>
  <c r="C44" i="4"/>
  <c r="A45" i="4"/>
  <c r="C45" i="4" s="1"/>
  <c r="K62" i="4"/>
  <c r="D62" i="4"/>
  <c r="N62" i="4"/>
  <c r="A61" i="3"/>
  <c r="B60" i="3"/>
  <c r="C60" i="3" s="1"/>
  <c r="U33" i="2" l="1"/>
  <c r="C34" i="2"/>
  <c r="G33" i="2"/>
  <c r="V32" i="2"/>
  <c r="L32" i="2"/>
  <c r="H32" i="2"/>
  <c r="I34" i="2"/>
  <c r="J33" i="2"/>
  <c r="K33" i="2" s="1"/>
  <c r="O34" i="2"/>
  <c r="P34" i="2" s="1"/>
  <c r="N35" i="2"/>
  <c r="O35" i="2" s="1"/>
  <c r="P35" i="2" s="1"/>
  <c r="B61" i="3"/>
  <c r="C61" i="3" s="1"/>
  <c r="A62" i="3"/>
  <c r="K60" i="3"/>
  <c r="D60" i="3"/>
  <c r="N60" i="3"/>
  <c r="D45" i="4"/>
  <c r="N45" i="4"/>
  <c r="K45" i="4"/>
  <c r="A44" i="3"/>
  <c r="C43" i="3"/>
  <c r="D42" i="3"/>
  <c r="N42" i="3"/>
  <c r="K42" i="3"/>
  <c r="N44" i="4"/>
  <c r="K44" i="4"/>
  <c r="D44" i="4"/>
  <c r="L33" i="2" l="1"/>
  <c r="H33" i="2"/>
  <c r="V33" i="2"/>
  <c r="I35" i="2"/>
  <c r="J35" i="2" s="1"/>
  <c r="J34" i="2"/>
  <c r="K34" i="2" s="1"/>
  <c r="C35" i="2"/>
  <c r="U34" i="2"/>
  <c r="G34" i="2"/>
  <c r="N43" i="3"/>
  <c r="D43" i="3"/>
  <c r="K43" i="3"/>
  <c r="A63" i="3"/>
  <c r="B63" i="3" s="1"/>
  <c r="C63" i="3" s="1"/>
  <c r="B62" i="3"/>
  <c r="C62" i="3" s="1"/>
  <c r="A45" i="3"/>
  <c r="C45" i="3" s="1"/>
  <c r="C44" i="3"/>
  <c r="D61" i="3"/>
  <c r="K61" i="3"/>
  <c r="N61" i="3"/>
  <c r="K35" i="2" l="1"/>
  <c r="U35" i="2"/>
  <c r="G35" i="2"/>
  <c r="L34" i="2"/>
  <c r="H34" i="2"/>
  <c r="V34" i="2"/>
  <c r="H35" i="2"/>
  <c r="V35" i="2"/>
  <c r="L35" i="2"/>
  <c r="N62" i="3"/>
  <c r="K62" i="3"/>
  <c r="D62" i="3"/>
  <c r="K63" i="3"/>
  <c r="N63" i="3"/>
  <c r="D63" i="3"/>
  <c r="K45" i="3"/>
  <c r="N45" i="3"/>
  <c r="D45" i="3"/>
  <c r="N44" i="3"/>
  <c r="K44" i="3"/>
  <c r="D44" i="3"/>
</calcChain>
</file>

<file path=xl/sharedStrings.xml><?xml version="1.0" encoding="utf-8"?>
<sst xmlns="http://schemas.openxmlformats.org/spreadsheetml/2006/main" count="143" uniqueCount="86">
  <si>
    <t>Starter</t>
  </si>
  <si>
    <t>Anzahl Schüler</t>
  </si>
  <si>
    <t>Auswahl Starter</t>
  </si>
  <si>
    <t>S. Ausw.</t>
  </si>
  <si>
    <t>Auswahl Schreiber</t>
  </si>
  <si>
    <t>Messer 1 Ausw.</t>
  </si>
  <si>
    <t>Messer 2 Ausw.</t>
  </si>
  <si>
    <t>10‘</t>
  </si>
  <si>
    <t>60m</t>
  </si>
  <si>
    <t>15‘</t>
  </si>
  <si>
    <t>35‘</t>
  </si>
  <si>
    <t>20‘</t>
  </si>
  <si>
    <t>60m-Sprint</t>
  </si>
  <si>
    <t xml:space="preserve">Start: </t>
  </si>
  <si>
    <t xml:space="preserve"> </t>
  </si>
  <si>
    <t>Name</t>
  </si>
  <si>
    <t>Nr.</t>
  </si>
  <si>
    <t>Andreas</t>
  </si>
  <si>
    <t>Dominique</t>
  </si>
  <si>
    <t>Roland</t>
  </si>
  <si>
    <r>
      <t>Die geworfenen Bälle werden durch die WettkämpferInnen oder HelferInnen zurückgebracht.</t>
    </r>
    <r>
      <rPr>
        <i/>
        <sz val="18"/>
        <color rgb="FF000000"/>
        <rFont val="Arial"/>
        <family val="2"/>
      </rPr>
      <t xml:space="preserve"> </t>
    </r>
  </si>
  <si>
    <t>Sarah</t>
  </si>
  <si>
    <t>Rahel</t>
  </si>
  <si>
    <t>Martina</t>
  </si>
  <si>
    <t>Iris</t>
  </si>
  <si>
    <t>Tabea</t>
  </si>
  <si>
    <t>Viviane</t>
  </si>
  <si>
    <t>Roger</t>
  </si>
  <si>
    <t>Dimitri</t>
  </si>
  <si>
    <t>Hugo</t>
  </si>
  <si>
    <t>Martin</t>
  </si>
  <si>
    <t>Urs</t>
  </si>
  <si>
    <t>Reto</t>
  </si>
  <si>
    <t>Die Gruppe wird in 2 geteilt. Hier werden die Gruppen gewechselt (die Messer bleiben bei der Anlage)</t>
  </si>
  <si>
    <t>UBS KIDS CUP "MINI" - PLANIFICATION</t>
  </si>
  <si>
    <t>Informations générales</t>
  </si>
  <si>
    <t>Temps:</t>
  </si>
  <si>
    <t>Training à au moins 80 minutes.</t>
  </si>
  <si>
    <t>Échauffement</t>
  </si>
  <si>
    <t>Saut à longeur</t>
  </si>
  <si>
    <t>Lancement de la petite balle</t>
  </si>
  <si>
    <t>Préparation:</t>
  </si>
  <si>
    <t>Le moniteur doit s'assurer à l'avance que tout le matériel est disponible dans le club ou sur le lieu de l'exécution. Le nombre d'athlètes (rouge) participant à la UBS Kids Cup "Mini" peut être saisi ci-dessous. Ensuite, les noms correspondants peuvent être insérés dans le tableau et celui-ci calcule l'ordre de départ par discipline et attribue les aides nécessaires par discipline. Les tables sont conçues pour former des groupes/équipes de 30 enfants et jeunes au maximum. Les enfants blessés pourraient, par exemple, être planifiés comme des aides fixes et ainsi "participer" à la formation. Les athlètes doivent recevoir une explication détaillée de leur rôle d'aide. Nous avons créé une vidéo de 120 secondes spécialement à cet effet :</t>
  </si>
  <si>
    <t>https://www.youtube.com/watch?v=SbLkw-5XwyA</t>
  </si>
  <si>
    <t>Tables:</t>
  </si>
  <si>
    <t xml:space="preserve">Vous pouvez saisir ci-dessous le nombre d'athlètes participant à la UBS Kids Cup "Mini". Les tableaux par discipline seront alors ajustés automatiquement. Avant la formation, vous pouvez imprimer les fiches pour les différentes disciplines et les utiliser comme aide-mémoire et comme aide pour compléter rapidement les différentes disciplines. </t>
  </si>
  <si>
    <t>Nombre des athlètes</t>
  </si>
  <si>
    <t>Évaluation:</t>
  </si>
  <si>
    <t>Pour gagner du temps, l'évaluation et la détermination de la meilleure distance au saut en longueur se font par la suite. La meilleure façon d'évaluer les résultats et de créer un classement est d'utiliser le logiciel d'évaluation de l'UBS Kids Cup : vous pouvez accéder directement au logiciel en utilisant les données de connexion que vous avez reçues par e-mail immédiatement après votre inscription.</t>
  </si>
  <si>
    <t>Athlètes</t>
  </si>
  <si>
    <t>Saisissez ici les noms des athlètes et distribuez les numéros de départ en conséquence.</t>
  </si>
  <si>
    <t>Les athlètes peuvent courir à deux, l'entraîneur prend 2 chronomètres.</t>
  </si>
  <si>
    <t xml:space="preserve">Matériel: </t>
  </si>
  <si>
    <t>Bloc-notes, stylos, 2 chronomètres, bloc de départ (si les athlètes en ont besoin), s'il n'y a pas de marquage : Ruban de mesure pour mesurer les 60 m et le faux-rond ; 15 cônes/capuchons de marquage.</t>
  </si>
  <si>
    <t xml:space="preserve">- Le starter s'assure que les coureurs sont prêts derrière la ligne de départ. 
- Les départs en forme comme les athlètes veulent sont autorisés
- La commande de démarrage est : 
           "À vos marques" - "Préparez-vous" - frapper avec la batte.
</t>
  </si>
  <si>
    <t xml:space="preserve">2 Aides - répartition des tâches : </t>
  </si>
  <si>
    <t xml:space="preserve">1. Chronométreur : entraîneur
2. Starter : Organisation des athlètes au départ
        + Appel des noms 
        + attention aux déviations et aux faux départs  
        + si le sprinteur et le chronomètre sont prêts, déclencher le 
3. signal de départ
  - Noter le temps </t>
  </si>
  <si>
    <t>Temps</t>
  </si>
  <si>
    <t>Enregistreur</t>
  </si>
  <si>
    <t>Série</t>
  </si>
  <si>
    <t>Chaque athlète dispose de 3 essais. Avant le premier essai, il est avantageux que les athlètes puissent faire un saut d'essai. En outre, lors de l'entraînement, les athlètes doivent mesurer leur distance de départ afin de pouvoir la marquer facilement avant de se lancer dans la "journée de compétition".</t>
  </si>
  <si>
    <t>Matériel:</t>
  </si>
  <si>
    <t xml:space="preserve">Pelle, râteau, balai, ruban à mesurer, clou, bloc-notes, stylos, éventuellement parasol (si aucune zone de chute n'est indiquée : utiliser du ruban adhésif blanc) </t>
  </si>
  <si>
    <t>Mesure:</t>
  </si>
  <si>
    <t>Placez le point zéro de la bande au niveau de l'empreinte d'atterrissage la plus en arrière (la plus proche du saut) dans le sable (par exemple, talon, fesses, main) et étirez vers la piste.</t>
  </si>
  <si>
    <t xml:space="preserve">direction du ruban de mesure :
Lisez la distance au point de saut ! Le point zéro est situé au niveau du clou dans le sable. </t>
  </si>
  <si>
    <t xml:space="preserve">Lire la distance : 
La personne qui prend la mesure place son pied exactement à l'endroit où l'athlète saute et mesure la largeur au bout de sa chaussure. </t>
  </si>
  <si>
    <t xml:space="preserve">3 Aides - répartition des tâches : </t>
  </si>
  <si>
    <t xml:space="preserve"> - 1. Ecrire - Entraîneur :
             + Organisation des élèves et des aides de saut
             + Appel des Noms 
             + Noter la longeur
 - 2. mesure : 
             + Vérifier le point de saut 
             + mesuree
 - 3. ratisser : 
             + mesure du point d'atterrissage 
             + ratisser</t>
  </si>
  <si>
    <t>Athlète</t>
  </si>
  <si>
    <t>Longeur 1</t>
  </si>
  <si>
    <t>Longeur 2</t>
  </si>
  <si>
    <t>Meilleur Longeur</t>
  </si>
  <si>
    <t>Mesureur</t>
  </si>
  <si>
    <t>ratisser</t>
  </si>
  <si>
    <t>Mesure 1</t>
  </si>
  <si>
    <t>ratisser 1</t>
  </si>
  <si>
    <t>Chaque athlète dispose de 3 essais. Une mise à disposition est recommandée.</t>
  </si>
  <si>
    <t>Matériel :</t>
  </si>
  <si>
    <t>Balles (si possible 6-9 par système), ruban à mesurer (min. 50m), 3 clous, bloc-notes, stylos,  éventuellement un parasol, balai</t>
  </si>
  <si>
    <t>2-3 Aides – Repartition des tâches</t>
  </si>
  <si>
    <t xml:space="preserve"> - 1. Ecrire- Entraîneur : 
              + Organisation des élèves et des assistants de lancer
              + Appel des noms
              + (lire la longeur) et noter
 - 2. mesure 1 : 
              + contrôle le départ
              + mesure la longeur 
 - 3. mesure 2 : 
              + Déterminer le point d'impact 
              + Tendre le ruban de mesure 
              + ne mesurer que le plus long lancer par athlète
</t>
  </si>
  <si>
    <t>Longeur 3</t>
  </si>
  <si>
    <t>Meilleur longeur</t>
  </si>
  <si>
    <t>Mesure 2</t>
  </si>
  <si>
    <t>Le groupe est divisé en 2. Ici, les groupes sont changés (les athlètes qui mesurent restent)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</si>
</sst>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2"/>
      <color theme="1"/>
      <name val="Calibri"/>
      <family val="2"/>
      <scheme val="minor"/>
    </font>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b/>
      <u/>
      <sz val="16"/>
      <color theme="1"/>
      <name val="Calibri"/>
      <family val="2"/>
      <scheme val="minor"/>
    </font>
    <font>
      <sz val="14"/>
      <color theme="1"/>
      <name val="Calibri"/>
      <family val="2"/>
    </font>
    <font>
      <b/>
      <sz val="14"/>
      <color theme="1"/>
      <name val="Calibri"/>
      <family val="2"/>
    </font>
    <font>
      <b/>
      <sz val="12"/>
      <color theme="1"/>
      <name val="Calibri"/>
      <family val="2"/>
      <scheme val="minor"/>
    </font>
    <font>
      <b/>
      <sz val="18"/>
      <color theme="1"/>
      <name val="Calibri"/>
      <family val="2"/>
      <scheme val="minor"/>
    </font>
    <font>
      <b/>
      <sz val="16"/>
      <color theme="1"/>
      <name val="Calibri"/>
      <family val="2"/>
      <scheme val="minor"/>
    </font>
    <font>
      <sz val="8"/>
      <name val="Calibri"/>
      <family val="2"/>
      <scheme val="minor"/>
    </font>
    <font>
      <b/>
      <i/>
      <sz val="12"/>
      <color rgb="FFFF0000"/>
      <name val="Calibri"/>
      <family val="2"/>
      <scheme val="minor"/>
    </font>
    <font>
      <b/>
      <sz val="12"/>
      <color rgb="FFFF0000"/>
      <name val="Calibri"/>
      <family val="2"/>
      <scheme val="minor"/>
    </font>
    <font>
      <b/>
      <sz val="12"/>
      <color rgb="FF000000"/>
      <name val="Calibri"/>
      <family val="2"/>
      <scheme val="minor"/>
    </font>
    <font>
      <sz val="12"/>
      <color rgb="FF000000"/>
      <name val="Calibri"/>
      <family val="2"/>
      <scheme val="minor"/>
    </font>
    <font>
      <sz val="14"/>
      <color theme="0" tint="-0.14999847407452621"/>
      <name val="Calibri"/>
      <family val="2"/>
      <scheme val="minor"/>
    </font>
    <font>
      <i/>
      <sz val="14"/>
      <color theme="1"/>
      <name val="Calibri"/>
      <family val="2"/>
      <scheme val="minor"/>
    </font>
    <font>
      <sz val="14"/>
      <color theme="0"/>
      <name val="Calibri"/>
      <family val="2"/>
      <scheme val="minor"/>
    </font>
    <font>
      <sz val="12"/>
      <color rgb="FF000000"/>
      <name val="Calibri"/>
      <family val="2"/>
    </font>
    <font>
      <b/>
      <sz val="16"/>
      <color theme="1"/>
      <name val="Calibri"/>
      <family val="2"/>
    </font>
    <font>
      <sz val="12"/>
      <color theme="1"/>
      <name val="Calibri"/>
      <family val="2"/>
    </font>
    <font>
      <b/>
      <sz val="12"/>
      <color theme="1"/>
      <name val="Calibri"/>
      <family val="2"/>
    </font>
    <font>
      <sz val="12"/>
      <name val="Calibri"/>
      <family val="2"/>
    </font>
    <font>
      <sz val="14"/>
      <color theme="0" tint="-0.14999847407452621"/>
      <name val="Calibri"/>
      <family val="2"/>
    </font>
    <font>
      <sz val="12"/>
      <color rgb="FF000000"/>
      <name val="Arial"/>
      <family val="2"/>
    </font>
    <font>
      <sz val="18"/>
      <color theme="1"/>
      <name val="Calibri"/>
      <family val="2"/>
      <scheme val="minor"/>
    </font>
    <font>
      <sz val="18"/>
      <color rgb="FF000000"/>
      <name val="Arial"/>
      <family val="2"/>
    </font>
    <font>
      <b/>
      <sz val="18"/>
      <color rgb="FF000000"/>
      <name val="Arial"/>
      <family val="2"/>
    </font>
    <font>
      <sz val="18"/>
      <color rgb="FF000000"/>
      <name val="Calibri"/>
      <family val="2"/>
    </font>
    <font>
      <b/>
      <sz val="18"/>
      <color rgb="FF000000"/>
      <name val="Calibri"/>
      <family val="2"/>
    </font>
    <font>
      <i/>
      <sz val="18"/>
      <color rgb="FF000000"/>
      <name val="Calibri"/>
      <family val="2"/>
    </font>
    <font>
      <i/>
      <sz val="18"/>
      <color rgb="FF000000"/>
      <name val="Arial"/>
      <family val="2"/>
    </font>
    <font>
      <b/>
      <sz val="22"/>
      <color theme="1"/>
      <name val="Calibri"/>
      <family val="2"/>
      <scheme val="minor"/>
    </font>
    <font>
      <sz val="18"/>
      <color theme="1"/>
      <name val="Calibri"/>
      <family val="2"/>
    </font>
    <font>
      <i/>
      <sz val="18"/>
      <color theme="1"/>
      <name val="Calibri"/>
      <family val="2"/>
      <scheme val="minor"/>
    </font>
    <font>
      <b/>
      <sz val="18"/>
      <color theme="1"/>
      <name val="Calibri"/>
      <family val="2"/>
    </font>
    <font>
      <i/>
      <sz val="18"/>
      <color theme="1"/>
      <name val="Calibri"/>
      <family val="2"/>
    </font>
    <font>
      <sz val="18"/>
      <name val="Calibri"/>
      <family val="2"/>
    </font>
    <font>
      <sz val="18"/>
      <color theme="0" tint="-0.14999847407452621"/>
      <name val="Calibri"/>
      <family val="2"/>
    </font>
    <font>
      <b/>
      <sz val="22"/>
      <color theme="1"/>
      <name val="Calibri"/>
      <family val="2"/>
    </font>
    <font>
      <sz val="16"/>
      <color theme="1"/>
      <name val="Calibri"/>
      <family val="2"/>
      <scheme val="minor"/>
    </font>
    <font>
      <sz val="16"/>
      <color theme="1"/>
      <name val="Calibri"/>
      <family val="2"/>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80">
    <border>
      <left/>
      <right/>
      <top/>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medium">
        <color auto="1"/>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top/>
      <bottom style="medium">
        <color auto="1"/>
      </bottom>
      <diagonal/>
    </border>
    <border>
      <left/>
      <right/>
      <top/>
      <bottom style="thick">
        <color auto="1"/>
      </bottom>
      <diagonal/>
    </border>
    <border>
      <left style="thick">
        <color auto="1"/>
      </left>
      <right style="medium">
        <color auto="1"/>
      </right>
      <top style="medium">
        <color auto="1"/>
      </top>
      <bottom style="medium">
        <color auto="1"/>
      </bottom>
      <diagonal/>
    </border>
    <border>
      <left/>
      <right/>
      <top style="thick">
        <color auto="1"/>
      </top>
      <bottom/>
      <diagonal/>
    </border>
    <border>
      <left style="thick">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right/>
      <top style="medium">
        <color auto="1"/>
      </top>
      <bottom style="medium">
        <color auto="1"/>
      </bottom>
      <diagonal/>
    </border>
    <border>
      <left/>
      <right/>
      <top style="medium">
        <color auto="1"/>
      </top>
      <bottom style="thick">
        <color auto="1"/>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medium">
        <color auto="1"/>
      </top>
      <bottom style="thick">
        <color auto="1"/>
      </bottom>
      <diagonal/>
    </border>
    <border>
      <left/>
      <right style="thick">
        <color auto="1"/>
      </right>
      <top style="medium">
        <color auto="1"/>
      </top>
      <bottom style="thick">
        <color auto="1"/>
      </bottom>
      <diagonal/>
    </border>
    <border>
      <left style="thick">
        <color auto="1"/>
      </left>
      <right style="thick">
        <color auto="1"/>
      </right>
      <top style="medium">
        <color auto="1"/>
      </top>
      <bottom style="medium">
        <color auto="1"/>
      </bottom>
      <diagonal/>
    </border>
    <border>
      <left style="thick">
        <color auto="1"/>
      </left>
      <right style="thick">
        <color auto="1"/>
      </right>
      <top style="medium">
        <color auto="1"/>
      </top>
      <bottom style="thick">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right style="thick">
        <color auto="1"/>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style="thick">
        <color auto="1"/>
      </left>
      <right/>
      <top/>
      <bottom style="medium">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ck">
        <color auto="1"/>
      </right>
      <top/>
      <bottom style="medium">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medium">
        <color auto="1"/>
      </left>
      <right/>
      <top style="thick">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ck">
        <color rgb="FFFF0000"/>
      </left>
      <right style="thick">
        <color rgb="FFFF0000"/>
      </right>
      <top style="thick">
        <color rgb="FFFF0000"/>
      </top>
      <bottom style="thick">
        <color rgb="FFFF0000"/>
      </bottom>
      <diagonal/>
    </border>
    <border>
      <left/>
      <right style="thin">
        <color auto="1"/>
      </right>
      <top style="thick">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ck">
        <color auto="1"/>
      </bottom>
      <diagonal/>
    </border>
    <border>
      <left style="thin">
        <color auto="1"/>
      </left>
      <right/>
      <top style="thick">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ck">
        <color auto="1"/>
      </bottom>
      <diagonal/>
    </border>
    <border>
      <left style="thin">
        <color auto="1"/>
      </left>
      <right/>
      <top style="thick">
        <color auto="1"/>
      </top>
      <bottom style="thick">
        <color auto="1"/>
      </bottom>
      <diagonal/>
    </border>
    <border>
      <left/>
      <right style="medium">
        <color auto="1"/>
      </right>
      <top style="thick">
        <color auto="1"/>
      </top>
      <bottom style="thick">
        <color auto="1"/>
      </bottom>
      <diagonal/>
    </border>
    <border>
      <left/>
      <right style="thick">
        <color auto="1"/>
      </right>
      <top/>
      <bottom style="thick">
        <color auto="1"/>
      </bottom>
      <diagonal/>
    </border>
    <border>
      <left/>
      <right style="medium">
        <color auto="1"/>
      </right>
      <top/>
      <bottom/>
      <diagonal/>
    </border>
    <border>
      <left style="thick">
        <color auto="1"/>
      </left>
      <right style="medium">
        <color auto="1"/>
      </right>
      <top/>
      <bottom style="thick">
        <color auto="1"/>
      </bottom>
      <diagonal/>
    </border>
    <border>
      <left style="medium">
        <color auto="1"/>
      </left>
      <right style="thick">
        <color auto="1"/>
      </right>
      <top/>
      <bottom style="thick">
        <color auto="1"/>
      </bottom>
      <diagonal/>
    </border>
    <border>
      <left style="medium">
        <color auto="1"/>
      </left>
      <right/>
      <top/>
      <bottom style="thick">
        <color auto="1"/>
      </bottom>
      <diagonal/>
    </border>
    <border>
      <left style="thick">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ck">
        <color auto="1"/>
      </right>
      <top style="thin">
        <color auto="1"/>
      </top>
      <bottom style="medium">
        <color indexed="64"/>
      </bottom>
      <diagonal/>
    </border>
  </borders>
  <cellStyleXfs count="8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325">
    <xf numFmtId="0" fontId="0" fillId="0" borderId="0" xfId="0"/>
    <xf numFmtId="0" fontId="4" fillId="0" borderId="0" xfId="0" applyFont="1" applyAlignment="1"/>
    <xf numFmtId="0" fontId="3" fillId="0" borderId="0" xfId="0" applyFont="1"/>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justify" vertical="center"/>
    </xf>
    <xf numFmtId="0" fontId="3" fillId="0" borderId="5" xfId="0" applyFont="1" applyBorder="1"/>
    <xf numFmtId="0" fontId="8" fillId="0" borderId="0" xfId="0" applyFont="1"/>
    <xf numFmtId="0" fontId="9" fillId="0" borderId="0" xfId="0" applyFont="1" applyAlignment="1">
      <alignment vertical="center"/>
    </xf>
    <xf numFmtId="0" fontId="8" fillId="3" borderId="1" xfId="0" applyFont="1" applyFill="1" applyBorder="1" applyAlignment="1">
      <alignment horizontal="center"/>
    </xf>
    <xf numFmtId="0" fontId="9" fillId="3" borderId="46" xfId="0" applyFont="1" applyFill="1" applyBorder="1" applyAlignment="1">
      <alignment horizontal="center"/>
    </xf>
    <xf numFmtId="0" fontId="9" fillId="3" borderId="20" xfId="0" applyFont="1" applyFill="1" applyBorder="1" applyAlignment="1">
      <alignment horizontal="center"/>
    </xf>
    <xf numFmtId="0" fontId="9" fillId="3" borderId="22" xfId="0" applyFont="1" applyFill="1" applyBorder="1" applyAlignment="1">
      <alignment horizontal="center"/>
    </xf>
    <xf numFmtId="0" fontId="8" fillId="0" borderId="1" xfId="0" applyFont="1" applyBorder="1"/>
    <xf numFmtId="0" fontId="3" fillId="3" borderId="1" xfId="0" applyFont="1" applyFill="1" applyBorder="1" applyAlignment="1">
      <alignment horizontal="center"/>
    </xf>
    <xf numFmtId="0" fontId="4" fillId="3" borderId="46" xfId="0" applyFont="1" applyFill="1" applyBorder="1" applyAlignment="1">
      <alignment horizontal="center"/>
    </xf>
    <xf numFmtId="0" fontId="4" fillId="3" borderId="20" xfId="0" applyFont="1" applyFill="1" applyBorder="1" applyAlignment="1">
      <alignment horizontal="center"/>
    </xf>
    <xf numFmtId="0" fontId="4" fillId="3" borderId="22" xfId="0" applyFont="1" applyFill="1" applyBorder="1" applyAlignment="1">
      <alignment horizontal="center"/>
    </xf>
    <xf numFmtId="0" fontId="3" fillId="0" borderId="1" xfId="0" applyFont="1" applyBorder="1"/>
    <xf numFmtId="0" fontId="4" fillId="3" borderId="59" xfId="0" applyFont="1" applyFill="1" applyBorder="1" applyAlignment="1">
      <alignment horizontal="center"/>
    </xf>
    <xf numFmtId="0" fontId="4" fillId="3" borderId="24" xfId="0" applyFont="1" applyFill="1" applyBorder="1" applyAlignment="1">
      <alignment horizontal="center"/>
    </xf>
    <xf numFmtId="0" fontId="4" fillId="3" borderId="25" xfId="0" applyFont="1" applyFill="1" applyBorder="1" applyAlignment="1">
      <alignment horizontal="center"/>
    </xf>
    <xf numFmtId="0" fontId="0" fillId="0" borderId="0" xfId="0" applyFont="1"/>
    <xf numFmtId="0" fontId="10" fillId="0" borderId="0" xfId="0" applyFont="1" applyAlignment="1">
      <alignment vertical="center"/>
    </xf>
    <xf numFmtId="0" fontId="0" fillId="0" borderId="0" xfId="0" applyFont="1" applyAlignment="1">
      <alignment vertical="center"/>
    </xf>
    <xf numFmtId="0" fontId="0" fillId="0" borderId="4" xfId="0" applyFont="1" applyBorder="1" applyAlignment="1">
      <alignment vertical="center" wrapText="1"/>
    </xf>
    <xf numFmtId="0" fontId="0" fillId="0" borderId="60" xfId="0" applyFont="1" applyBorder="1" applyAlignment="1">
      <alignment horizontal="center" vertical="center" wrapText="1"/>
    </xf>
    <xf numFmtId="0" fontId="0" fillId="0" borderId="44" xfId="0" applyFont="1" applyBorder="1" applyAlignment="1">
      <alignment vertical="center" wrapText="1"/>
    </xf>
    <xf numFmtId="0" fontId="0" fillId="0" borderId="61" xfId="0" applyFont="1" applyBorder="1" applyAlignment="1">
      <alignment horizontal="center" vertical="center" wrapText="1"/>
    </xf>
    <xf numFmtId="0" fontId="0" fillId="0" borderId="0" xfId="0" applyFont="1" applyAlignment="1">
      <alignment horizontal="justify" vertical="center"/>
    </xf>
    <xf numFmtId="0" fontId="14" fillId="0" borderId="0" xfId="0" applyFont="1" applyAlignment="1">
      <alignment horizontal="justify" vertical="center"/>
    </xf>
    <xf numFmtId="0" fontId="0" fillId="0" borderId="0" xfId="0" applyFont="1" applyBorder="1"/>
    <xf numFmtId="0" fontId="10" fillId="0" borderId="0" xfId="0" applyFont="1" applyAlignment="1">
      <alignment horizontal="justify" vertical="center"/>
    </xf>
    <xf numFmtId="0" fontId="16" fillId="0" borderId="0" xfId="0" applyFont="1" applyAlignment="1">
      <alignment vertical="center"/>
    </xf>
    <xf numFmtId="0" fontId="18" fillId="0" borderId="0" xfId="0" applyFont="1"/>
    <xf numFmtId="0" fontId="21" fillId="0" borderId="0" xfId="0" applyFont="1" applyAlignment="1">
      <alignment vertical="center"/>
    </xf>
    <xf numFmtId="0" fontId="23" fillId="0" borderId="0" xfId="0" applyFont="1"/>
    <xf numFmtId="0" fontId="23" fillId="0" borderId="0" xfId="0" applyFont="1" applyAlignment="1">
      <alignment horizontal="justify" vertical="center"/>
    </xf>
    <xf numFmtId="0" fontId="23" fillId="0" borderId="0" xfId="0" applyFont="1" applyAlignment="1">
      <alignment vertical="center"/>
    </xf>
    <xf numFmtId="0" fontId="21" fillId="0" borderId="0" xfId="0" applyFont="1" applyAlignment="1">
      <alignment horizontal="justify" vertical="center" wrapText="1"/>
    </xf>
    <xf numFmtId="0" fontId="25" fillId="0" borderId="0" xfId="0" applyFont="1" applyAlignment="1">
      <alignment vertical="center"/>
    </xf>
    <xf numFmtId="0" fontId="21" fillId="0" borderId="0" xfId="0" applyFont="1" applyAlignment="1">
      <alignment horizontal="left" vertical="center" wrapText="1" indent="3"/>
    </xf>
    <xf numFmtId="0" fontId="24" fillId="0" borderId="0" xfId="0" applyFont="1" applyAlignment="1"/>
    <xf numFmtId="0" fontId="23" fillId="0" borderId="0" xfId="0" applyFont="1" applyBorder="1" applyAlignment="1">
      <alignment horizontal="center"/>
    </xf>
    <xf numFmtId="0" fontId="23" fillId="0" borderId="0" xfId="0" applyFont="1" applyBorder="1"/>
    <xf numFmtId="1" fontId="23" fillId="2" borderId="0" xfId="0" applyNumberFormat="1" applyFont="1" applyFill="1"/>
    <xf numFmtId="0" fontId="22" fillId="0" borderId="73" xfId="0" applyFont="1" applyBorder="1" applyAlignment="1">
      <alignment vertical="center"/>
    </xf>
    <xf numFmtId="0" fontId="10" fillId="0" borderId="0" xfId="0" applyFont="1" applyAlignment="1">
      <alignment horizontal="left" vertical="top"/>
    </xf>
    <xf numFmtId="0" fontId="26" fillId="0" borderId="0" xfId="0" applyFont="1"/>
    <xf numFmtId="1" fontId="9" fillId="3" borderId="59" xfId="0" applyNumberFormat="1" applyFont="1" applyFill="1" applyBorder="1" applyAlignment="1">
      <alignment horizontal="center"/>
    </xf>
    <xf numFmtId="1" fontId="9" fillId="3" borderId="24" xfId="0" applyNumberFormat="1" applyFont="1" applyFill="1" applyBorder="1" applyAlignment="1">
      <alignment horizontal="center"/>
    </xf>
    <xf numFmtId="1" fontId="9" fillId="3" borderId="25" xfId="0" applyNumberFormat="1" applyFont="1" applyFill="1" applyBorder="1" applyAlignment="1">
      <alignment horizontal="center"/>
    </xf>
    <xf numFmtId="0" fontId="8" fillId="3" borderId="5" xfId="0" applyFont="1" applyFill="1" applyBorder="1" applyAlignment="1">
      <alignment horizontal="center"/>
    </xf>
    <xf numFmtId="0" fontId="9" fillId="3" borderId="16" xfId="0" applyFont="1" applyFill="1" applyBorder="1" applyAlignment="1">
      <alignment horizontal="center"/>
    </xf>
    <xf numFmtId="0" fontId="8" fillId="0" borderId="5" xfId="0" applyFont="1" applyBorder="1"/>
    <xf numFmtId="0" fontId="3" fillId="3" borderId="5" xfId="0" applyFont="1" applyFill="1" applyBorder="1" applyAlignment="1">
      <alignment horizontal="center"/>
    </xf>
    <xf numFmtId="0" fontId="4" fillId="3" borderId="16" xfId="0" applyFont="1" applyFill="1" applyBorder="1" applyAlignment="1">
      <alignment horizontal="center"/>
    </xf>
    <xf numFmtId="0" fontId="24" fillId="0" borderId="4" xfId="0" applyFont="1" applyBorder="1" applyAlignment="1" applyProtection="1">
      <alignment horizontal="center" vertical="center"/>
      <protection locked="0"/>
    </xf>
    <xf numFmtId="0" fontId="19" fillId="0" borderId="38" xfId="0" applyFont="1" applyBorder="1" applyProtection="1">
      <protection locked="0"/>
    </xf>
    <xf numFmtId="0" fontId="19" fillId="0" borderId="39" xfId="0" applyFont="1" applyBorder="1" applyProtection="1">
      <protection locked="0"/>
    </xf>
    <xf numFmtId="0" fontId="19" fillId="0" borderId="42" xfId="0" applyFont="1" applyBorder="1" applyProtection="1">
      <protection locked="0"/>
    </xf>
    <xf numFmtId="0" fontId="0" fillId="0" borderId="0" xfId="0" applyFont="1" applyAlignment="1">
      <alignment wrapText="1"/>
    </xf>
    <xf numFmtId="0" fontId="0" fillId="0" borderId="0" xfId="0" applyFont="1" applyAlignment="1">
      <alignment horizontal="left" vertical="top" wrapText="1"/>
    </xf>
    <xf numFmtId="0" fontId="4" fillId="0" borderId="0" xfId="0" applyFont="1"/>
    <xf numFmtId="0" fontId="15" fillId="0" borderId="63" xfId="0" applyFont="1" applyBorder="1" applyAlignment="1" applyProtection="1">
      <alignment horizontal="center" vertical="center"/>
      <protection locked="0" hidden="1"/>
    </xf>
    <xf numFmtId="0" fontId="3" fillId="0" borderId="0" xfId="0" applyFont="1" applyProtection="1">
      <protection hidden="1"/>
    </xf>
    <xf numFmtId="0" fontId="20" fillId="0" borderId="0" xfId="0" applyFont="1" applyProtection="1">
      <protection hidden="1"/>
    </xf>
    <xf numFmtId="0" fontId="3" fillId="0" borderId="36" xfId="0" applyFont="1" applyBorder="1" applyProtection="1">
      <protection hidden="1"/>
    </xf>
    <xf numFmtId="0" fontId="3" fillId="0" borderId="9" xfId="0" applyFont="1" applyBorder="1" applyProtection="1">
      <protection hidden="1"/>
    </xf>
    <xf numFmtId="0" fontId="3" fillId="0" borderId="40" xfId="0" applyFont="1" applyBorder="1" applyProtection="1">
      <protection hidden="1"/>
    </xf>
    <xf numFmtId="0" fontId="0" fillId="0" borderId="0" xfId="0" applyFont="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0" fillId="0" borderId="0" xfId="0" applyFont="1" applyBorder="1" applyProtection="1">
      <protection hidden="1"/>
    </xf>
    <xf numFmtId="1" fontId="0" fillId="2" borderId="0" xfId="0" applyNumberFormat="1" applyFont="1" applyFill="1" applyProtection="1">
      <protection hidden="1"/>
    </xf>
    <xf numFmtId="0" fontId="0" fillId="0" borderId="0" xfId="0" applyFont="1" applyProtection="1">
      <protection hidden="1"/>
    </xf>
    <xf numFmtId="0" fontId="3" fillId="0" borderId="0" xfId="0" applyFont="1" applyProtection="1"/>
    <xf numFmtId="0" fontId="7" fillId="0" borderId="0" xfId="0" applyFont="1" applyAlignment="1" applyProtection="1">
      <alignment vertical="center"/>
    </xf>
    <xf numFmtId="0" fontId="3"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27" fillId="0" borderId="0" xfId="0" applyFont="1" applyAlignment="1" applyProtection="1">
      <alignment vertical="center"/>
    </xf>
    <xf numFmtId="0" fontId="21" fillId="0" borderId="0" xfId="0" applyFont="1" applyAlignment="1" applyProtection="1">
      <alignment vertical="center" wrapText="1"/>
    </xf>
    <xf numFmtId="0" fontId="0" fillId="0" borderId="0" xfId="0" applyFont="1" applyBorder="1" applyAlignment="1" applyProtection="1">
      <alignment horizontal="center"/>
    </xf>
    <xf numFmtId="0" fontId="10" fillId="0" borderId="4" xfId="0" applyFont="1" applyBorder="1" applyAlignment="1" applyProtection="1">
      <alignment horizontal="center" vertical="center"/>
    </xf>
    <xf numFmtId="0" fontId="3" fillId="0" borderId="0" xfId="0" applyFont="1" applyBorder="1" applyProtection="1"/>
    <xf numFmtId="1" fontId="3" fillId="2" borderId="0" xfId="0" applyNumberFormat="1" applyFont="1" applyFill="1" applyProtection="1"/>
    <xf numFmtId="0" fontId="10" fillId="0" borderId="0" xfId="0" applyFont="1" applyAlignment="1" applyProtection="1">
      <alignment horizontal="center"/>
    </xf>
    <xf numFmtId="0" fontId="10" fillId="0" borderId="0" xfId="0" applyFont="1" applyBorder="1" applyAlignment="1" applyProtection="1">
      <alignment horizontal="center" vertical="center"/>
    </xf>
    <xf numFmtId="0" fontId="28" fillId="0" borderId="0" xfId="0" applyFont="1" applyAlignment="1" applyProtection="1">
      <alignment vertical="center"/>
    </xf>
    <xf numFmtId="0" fontId="28" fillId="0" borderId="0" xfId="0" applyFont="1" applyProtection="1"/>
    <xf numFmtId="0" fontId="29" fillId="0" borderId="0" xfId="0" applyFont="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vertical="center" wrapText="1"/>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11" fillId="0" borderId="46" xfId="0" applyFont="1" applyBorder="1" applyAlignment="1">
      <alignment horizontal="left"/>
    </xf>
    <xf numFmtId="0" fontId="36" fillId="0" borderId="19" xfId="0" applyFont="1" applyBorder="1" applyAlignment="1">
      <alignment horizontal="left"/>
    </xf>
    <xf numFmtId="2" fontId="28" fillId="0" borderId="44" xfId="0" applyNumberFormat="1" applyFont="1" applyBorder="1" applyProtection="1">
      <protection locked="0"/>
    </xf>
    <xf numFmtId="2" fontId="28" fillId="0" borderId="45" xfId="0" applyNumberFormat="1" applyFont="1" applyBorder="1" applyProtection="1">
      <protection locked="0"/>
    </xf>
    <xf numFmtId="2" fontId="28" fillId="0" borderId="7" xfId="0" applyNumberFormat="1" applyFont="1" applyBorder="1" applyProtection="1">
      <protection locked="0"/>
    </xf>
    <xf numFmtId="0" fontId="28" fillId="3" borderId="47" xfId="0" applyFont="1" applyFill="1" applyBorder="1" applyAlignment="1">
      <alignment horizontal="center"/>
    </xf>
    <xf numFmtId="0" fontId="28" fillId="3" borderId="55" xfId="0" applyFont="1" applyFill="1" applyBorder="1" applyAlignment="1">
      <alignment horizontal="center"/>
    </xf>
    <xf numFmtId="0" fontId="28" fillId="0" borderId="3" xfId="0" applyFont="1" applyBorder="1" applyAlignment="1">
      <alignment horizontal="center"/>
    </xf>
    <xf numFmtId="0" fontId="28" fillId="3" borderId="51" xfId="0" applyFont="1" applyFill="1" applyBorder="1" applyAlignment="1">
      <alignment horizontal="center"/>
    </xf>
    <xf numFmtId="0" fontId="28" fillId="0" borderId="50" xfId="0" applyFont="1" applyBorder="1" applyAlignment="1">
      <alignment horizontal="center"/>
    </xf>
    <xf numFmtId="0" fontId="36" fillId="0" borderId="50" xfId="0" applyFont="1" applyBorder="1" applyAlignment="1">
      <alignment horizontal="left"/>
    </xf>
    <xf numFmtId="2" fontId="28" fillId="0" borderId="9" xfId="0" applyNumberFormat="1" applyFont="1" applyBorder="1" applyProtection="1">
      <protection locked="0"/>
    </xf>
    <xf numFmtId="2" fontId="28" fillId="0" borderId="4" xfId="0" applyNumberFormat="1" applyFont="1" applyBorder="1" applyProtection="1">
      <protection locked="0"/>
    </xf>
    <xf numFmtId="2" fontId="28" fillId="0" borderId="39" xfId="0" applyNumberFormat="1" applyFont="1" applyBorder="1" applyProtection="1">
      <protection locked="0"/>
    </xf>
    <xf numFmtId="2" fontId="28" fillId="0" borderId="13" xfId="0" applyNumberFormat="1" applyFont="1" applyBorder="1" applyProtection="1">
      <protection locked="0"/>
    </xf>
    <xf numFmtId="0" fontId="28" fillId="3" borderId="48" xfId="0" applyFont="1" applyFill="1" applyBorder="1" applyAlignment="1">
      <alignment horizontal="center"/>
    </xf>
    <xf numFmtId="0" fontId="28" fillId="3" borderId="56" xfId="0" applyFont="1" applyFill="1" applyBorder="1" applyAlignment="1">
      <alignment horizontal="center"/>
    </xf>
    <xf numFmtId="0" fontId="28" fillId="3" borderId="52" xfId="0" applyFont="1" applyFill="1" applyBorder="1" applyAlignment="1">
      <alignment horizontal="center"/>
    </xf>
    <xf numFmtId="0" fontId="36" fillId="0" borderId="72" xfId="0" applyFont="1" applyBorder="1" applyAlignment="1">
      <alignment horizontal="left"/>
    </xf>
    <xf numFmtId="2" fontId="28" fillId="0" borderId="40" xfId="0" applyNumberFormat="1" applyFont="1" applyBorder="1" applyProtection="1">
      <protection locked="0"/>
    </xf>
    <xf numFmtId="2" fontId="28" fillId="0" borderId="41" xfId="0" applyNumberFormat="1" applyFont="1" applyBorder="1" applyProtection="1">
      <protection locked="0"/>
    </xf>
    <xf numFmtId="2" fontId="28" fillId="0" borderId="42" xfId="0" applyNumberFormat="1" applyFont="1" applyBorder="1" applyProtection="1">
      <protection locked="0"/>
    </xf>
    <xf numFmtId="2" fontId="28" fillId="0" borderId="14" xfId="0" applyNumberFormat="1" applyFont="1" applyBorder="1" applyProtection="1">
      <protection locked="0"/>
    </xf>
    <xf numFmtId="0" fontId="28" fillId="3" borderId="49" xfId="0" applyFont="1" applyFill="1" applyBorder="1" applyAlignment="1">
      <alignment horizontal="center"/>
    </xf>
    <xf numFmtId="0" fontId="28" fillId="3" borderId="57" xfId="0" applyFont="1" applyFill="1" applyBorder="1" applyAlignment="1">
      <alignment horizontal="center"/>
    </xf>
    <xf numFmtId="0" fontId="28" fillId="0" borderId="58" xfId="0" applyFont="1" applyBorder="1" applyAlignment="1">
      <alignment horizontal="center"/>
    </xf>
    <xf numFmtId="0" fontId="28" fillId="3" borderId="53" xfId="0" applyFont="1" applyFill="1" applyBorder="1" applyAlignment="1">
      <alignment horizontal="center"/>
    </xf>
    <xf numFmtId="1" fontId="11" fillId="0" borderId="18" xfId="0" applyNumberFormat="1" applyFont="1" applyBorder="1" applyAlignment="1">
      <alignment horizontal="left" wrapText="1"/>
    </xf>
    <xf numFmtId="1" fontId="36" fillId="0" borderId="19" xfId="0" applyNumberFormat="1" applyFont="1" applyFill="1" applyBorder="1" applyAlignment="1">
      <alignment horizontal="left"/>
    </xf>
    <xf numFmtId="2" fontId="28" fillId="0" borderId="36" xfId="0" applyNumberFormat="1" applyFont="1" applyBorder="1" applyProtection="1">
      <protection locked="0"/>
    </xf>
    <xf numFmtId="2" fontId="28" fillId="0" borderId="37" xfId="0" applyNumberFormat="1" applyFont="1" applyBorder="1" applyProtection="1">
      <protection locked="0"/>
    </xf>
    <xf numFmtId="2" fontId="28" fillId="0" borderId="38" xfId="0" applyNumberFormat="1" applyFont="1" applyBorder="1" applyProtection="1">
      <protection locked="0"/>
    </xf>
    <xf numFmtId="2" fontId="28" fillId="0" borderId="59" xfId="0" applyNumberFormat="1" applyFont="1" applyBorder="1" applyProtection="1">
      <protection locked="0"/>
    </xf>
    <xf numFmtId="0" fontId="28" fillId="0" borderId="59" xfId="0" applyFont="1" applyBorder="1" applyAlignment="1">
      <alignment horizontal="center"/>
    </xf>
    <xf numFmtId="1" fontId="11" fillId="0" borderId="20" xfId="0" applyNumberFormat="1" applyFont="1" applyBorder="1" applyAlignment="1">
      <alignment horizontal="left" wrapText="1"/>
    </xf>
    <xf numFmtId="1" fontId="36" fillId="0" borderId="21" xfId="0" applyNumberFormat="1" applyFont="1" applyFill="1" applyBorder="1" applyAlignment="1">
      <alignment horizontal="left"/>
    </xf>
    <xf numFmtId="2" fontId="28" fillId="0" borderId="24" xfId="0" applyNumberFormat="1" applyFont="1" applyBorder="1" applyProtection="1">
      <protection locked="0"/>
    </xf>
    <xf numFmtId="0" fontId="28" fillId="0" borderId="24" xfId="0" applyFont="1" applyBorder="1" applyAlignment="1">
      <alignment horizontal="center"/>
    </xf>
    <xf numFmtId="1" fontId="11" fillId="0" borderId="22" xfId="0" applyNumberFormat="1" applyFont="1" applyBorder="1" applyAlignment="1">
      <alignment horizontal="left" wrapText="1"/>
    </xf>
    <xf numFmtId="1" fontId="36" fillId="0" borderId="23" xfId="0" applyNumberFormat="1" applyFont="1" applyFill="1" applyBorder="1" applyAlignment="1">
      <alignment horizontal="left"/>
    </xf>
    <xf numFmtId="2" fontId="28" fillId="0" borderId="25" xfId="0" applyNumberFormat="1" applyFont="1" applyBorder="1" applyProtection="1">
      <protection locked="0"/>
    </xf>
    <xf numFmtId="0" fontId="28" fillId="0" borderId="25" xfId="0" applyFont="1" applyBorder="1" applyAlignment="1">
      <alignment horizontal="center"/>
    </xf>
    <xf numFmtId="0" fontId="36" fillId="0" borderId="2" xfId="0" applyFont="1" applyBorder="1" applyAlignment="1">
      <alignment horizontal="center" vertical="center"/>
    </xf>
    <xf numFmtId="0" fontId="38" fillId="0" borderId="46" xfId="0" applyFont="1" applyBorder="1" applyAlignment="1">
      <alignment horizontal="left"/>
    </xf>
    <xf numFmtId="2" fontId="36" fillId="0" borderId="43" xfId="0" applyNumberFormat="1" applyFont="1" applyBorder="1" applyProtection="1">
      <protection locked="0"/>
    </xf>
    <xf numFmtId="2" fontId="36" fillId="0" borderId="44" xfId="0" applyNumberFormat="1" applyFont="1" applyBorder="1" applyProtection="1">
      <protection locked="0"/>
    </xf>
    <xf numFmtId="2" fontId="36" fillId="0" borderId="45" xfId="0" applyNumberFormat="1" applyFont="1" applyBorder="1" applyProtection="1">
      <protection locked="0"/>
    </xf>
    <xf numFmtId="2" fontId="36" fillId="0" borderId="7" xfId="0" applyNumberFormat="1" applyFont="1" applyBorder="1" applyProtection="1">
      <protection locked="0"/>
    </xf>
    <xf numFmtId="0" fontId="36" fillId="3" borderId="47" xfId="0" applyFont="1" applyFill="1" applyBorder="1" applyAlignment="1">
      <alignment horizontal="center"/>
    </xf>
    <xf numFmtId="0" fontId="36" fillId="3" borderId="55" xfId="0" applyFont="1" applyFill="1" applyBorder="1" applyAlignment="1">
      <alignment horizontal="center"/>
    </xf>
    <xf numFmtId="0" fontId="36" fillId="0" borderId="3" xfId="0" applyFont="1" applyBorder="1" applyAlignment="1">
      <alignment horizontal="center"/>
    </xf>
    <xf numFmtId="0" fontId="36" fillId="3" borderId="51" xfId="0" applyFont="1" applyFill="1" applyBorder="1" applyAlignment="1">
      <alignment horizontal="center"/>
    </xf>
    <xf numFmtId="0" fontId="36" fillId="0" borderId="50" xfId="0" applyFont="1" applyBorder="1" applyAlignment="1">
      <alignment horizontal="center"/>
    </xf>
    <xf numFmtId="2" fontId="36" fillId="0" borderId="9" xfId="0" applyNumberFormat="1" applyFont="1" applyBorder="1" applyProtection="1">
      <protection locked="0"/>
    </xf>
    <xf numFmtId="2" fontId="36" fillId="0" borderId="4" xfId="0" applyNumberFormat="1" applyFont="1" applyBorder="1" applyProtection="1">
      <protection locked="0"/>
    </xf>
    <xf numFmtId="2" fontId="36" fillId="0" borderId="39" xfId="0" applyNumberFormat="1" applyFont="1" applyBorder="1" applyProtection="1">
      <protection locked="0"/>
    </xf>
    <xf numFmtId="2" fontId="36" fillId="0" borderId="13" xfId="0" applyNumberFormat="1" applyFont="1" applyBorder="1" applyProtection="1">
      <protection locked="0"/>
    </xf>
    <xf numFmtId="0" fontId="36" fillId="3" borderId="48" xfId="0" applyFont="1" applyFill="1" applyBorder="1" applyAlignment="1">
      <alignment horizontal="center"/>
    </xf>
    <xf numFmtId="0" fontId="36" fillId="3" borderId="56" xfId="0" applyFont="1" applyFill="1" applyBorder="1" applyAlignment="1">
      <alignment horizontal="center"/>
    </xf>
    <xf numFmtId="0" fontId="36" fillId="3" borderId="52" xfId="0" applyFont="1" applyFill="1" applyBorder="1" applyAlignment="1">
      <alignment horizontal="center"/>
    </xf>
    <xf numFmtId="0" fontId="36" fillId="3" borderId="49" xfId="0" applyFont="1" applyFill="1" applyBorder="1" applyAlignment="1">
      <alignment horizontal="center"/>
    </xf>
    <xf numFmtId="0" fontId="36" fillId="3" borderId="53" xfId="0" applyFont="1" applyFill="1" applyBorder="1" applyAlignment="1">
      <alignment horizontal="center"/>
    </xf>
    <xf numFmtId="1" fontId="38" fillId="0" borderId="18" xfId="0" applyNumberFormat="1" applyFont="1" applyBorder="1" applyAlignment="1">
      <alignment horizontal="left"/>
    </xf>
    <xf numFmtId="1" fontId="40" fillId="0" borderId="19" xfId="0" applyNumberFormat="1" applyFont="1" applyFill="1" applyBorder="1" applyAlignment="1">
      <alignment horizontal="left"/>
    </xf>
    <xf numFmtId="0" fontId="36" fillId="0" borderId="36" xfId="0" applyFont="1" applyBorder="1" applyProtection="1">
      <protection locked="0"/>
    </xf>
    <xf numFmtId="0" fontId="36" fillId="0" borderId="37" xfId="0" applyFont="1" applyBorder="1" applyProtection="1">
      <protection locked="0"/>
    </xf>
    <xf numFmtId="0" fontId="36" fillId="0" borderId="38" xfId="0" applyFont="1" applyBorder="1" applyProtection="1">
      <protection locked="0"/>
    </xf>
    <xf numFmtId="0" fontId="36" fillId="0" borderId="59" xfId="0" applyFont="1" applyBorder="1" applyProtection="1">
      <protection locked="0"/>
    </xf>
    <xf numFmtId="0" fontId="36" fillId="0" borderId="59" xfId="0" applyFont="1" applyBorder="1" applyAlignment="1">
      <alignment horizontal="center"/>
    </xf>
    <xf numFmtId="1" fontId="38" fillId="0" borderId="20" xfId="0" applyNumberFormat="1" applyFont="1" applyBorder="1" applyAlignment="1">
      <alignment horizontal="left"/>
    </xf>
    <xf numFmtId="1" fontId="40" fillId="0" borderId="21" xfId="0" applyNumberFormat="1" applyFont="1" applyFill="1" applyBorder="1" applyAlignment="1">
      <alignment horizontal="left"/>
    </xf>
    <xf numFmtId="0" fontId="36" fillId="0" borderId="9" xfId="0" applyFont="1" applyBorder="1" applyProtection="1">
      <protection locked="0"/>
    </xf>
    <xf numFmtId="0" fontId="36" fillId="0" borderId="4" xfId="0" applyFont="1" applyBorder="1" applyProtection="1">
      <protection locked="0"/>
    </xf>
    <xf numFmtId="0" fontId="36" fillId="0" borderId="39" xfId="0" applyFont="1" applyBorder="1" applyProtection="1">
      <protection locked="0"/>
    </xf>
    <xf numFmtId="0" fontId="36" fillId="0" borderId="24" xfId="0" applyFont="1" applyBorder="1" applyProtection="1">
      <protection locked="0"/>
    </xf>
    <xf numFmtId="0" fontId="36" fillId="0" borderId="24" xfId="0" applyFont="1" applyBorder="1" applyAlignment="1">
      <alignment horizontal="center"/>
    </xf>
    <xf numFmtId="1" fontId="38" fillId="0" borderId="22" xfId="0" applyNumberFormat="1" applyFont="1" applyBorder="1" applyAlignment="1">
      <alignment horizontal="left"/>
    </xf>
    <xf numFmtId="0" fontId="36" fillId="0" borderId="40" xfId="0" applyFont="1" applyBorder="1" applyProtection="1">
      <protection locked="0"/>
    </xf>
    <xf numFmtId="0" fontId="36" fillId="0" borderId="41" xfId="0" applyFont="1" applyBorder="1" applyProtection="1">
      <protection locked="0"/>
    </xf>
    <xf numFmtId="0" fontId="36" fillId="0" borderId="42" xfId="0" applyFont="1" applyBorder="1" applyProtection="1">
      <protection locked="0"/>
    </xf>
    <xf numFmtId="0" fontId="36" fillId="0" borderId="25" xfId="0" applyFont="1" applyBorder="1" applyProtection="1">
      <protection locked="0"/>
    </xf>
    <xf numFmtId="0" fontId="36" fillId="0" borderId="25" xfId="0" applyFont="1" applyBorder="1" applyAlignment="1">
      <alignment horizontal="center"/>
    </xf>
    <xf numFmtId="0" fontId="41" fillId="0" borderId="0" xfId="0" applyFont="1"/>
    <xf numFmtId="0" fontId="36" fillId="0" borderId="0" xfId="0" applyFont="1" applyAlignment="1">
      <alignment horizontal="justify" vertical="center"/>
    </xf>
    <xf numFmtId="0" fontId="36" fillId="0" borderId="0" xfId="0" applyFont="1"/>
    <xf numFmtId="0" fontId="38" fillId="0" borderId="0" xfId="0" applyFont="1" applyAlignment="1">
      <alignment vertical="center"/>
    </xf>
    <xf numFmtId="0" fontId="36" fillId="0" borderId="0" xfId="0" applyFont="1" applyAlignment="1">
      <alignment vertical="center"/>
    </xf>
    <xf numFmtId="0" fontId="32" fillId="0" borderId="0" xfId="0" applyFont="1" applyAlignment="1">
      <alignment vertical="center" wrapText="1"/>
    </xf>
    <xf numFmtId="0" fontId="28" fillId="0" borderId="0" xfId="0" applyFont="1" applyAlignment="1">
      <alignment vertical="center"/>
    </xf>
    <xf numFmtId="0" fontId="28" fillId="0" borderId="0" xfId="0" applyFont="1"/>
    <xf numFmtId="0" fontId="32"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left" vertical="top" wrapText="1"/>
    </xf>
    <xf numFmtId="0" fontId="28" fillId="0" borderId="5" xfId="0" applyFont="1" applyBorder="1"/>
    <xf numFmtId="0" fontId="28" fillId="0" borderId="2" xfId="0" applyFont="1" applyBorder="1" applyAlignment="1">
      <alignment horizontal="center" vertical="center" wrapText="1"/>
    </xf>
    <xf numFmtId="0" fontId="28" fillId="3" borderId="15"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33" xfId="0" applyFont="1" applyBorder="1" applyAlignment="1">
      <alignment horizontal="center" vertical="center" wrapText="1"/>
    </xf>
    <xf numFmtId="0" fontId="28" fillId="3" borderId="6"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8" xfId="0" applyFont="1" applyBorder="1" applyAlignment="1">
      <alignment horizontal="left"/>
    </xf>
    <xf numFmtId="1" fontId="11" fillId="0" borderId="19" xfId="0" applyNumberFormat="1" applyFont="1" applyBorder="1" applyAlignment="1">
      <alignment horizontal="left" vertical="center" wrapText="1"/>
    </xf>
    <xf numFmtId="1" fontId="28" fillId="3" borderId="10" xfId="0" applyNumberFormat="1" applyFont="1" applyFill="1" applyBorder="1" applyAlignment="1">
      <alignment horizontal="center" vertical="center" wrapText="1"/>
    </xf>
    <xf numFmtId="1" fontId="28" fillId="3" borderId="9" xfId="0" applyNumberFormat="1" applyFont="1" applyFill="1" applyBorder="1" applyAlignment="1">
      <alignment horizontal="center" vertical="center" wrapText="1"/>
    </xf>
    <xf numFmtId="1" fontId="28" fillId="0" borderId="3" xfId="0" applyNumberFormat="1" applyFont="1" applyBorder="1" applyAlignment="1">
      <alignment horizontal="center" vertical="center" wrapText="1"/>
    </xf>
    <xf numFmtId="1" fontId="28" fillId="3" borderId="26" xfId="0" applyNumberFormat="1" applyFont="1" applyFill="1" applyBorder="1" applyAlignment="1">
      <alignment horizontal="center" vertical="center" wrapText="1"/>
    </xf>
    <xf numFmtId="1" fontId="28" fillId="3" borderId="27" xfId="0" applyNumberFormat="1" applyFont="1" applyFill="1" applyBorder="1" applyAlignment="1">
      <alignment horizontal="left" vertical="center" wrapText="1"/>
    </xf>
    <xf numFmtId="1" fontId="28" fillId="0" borderId="67" xfId="0" applyNumberFormat="1" applyFont="1" applyBorder="1" applyAlignment="1">
      <alignment horizontal="left" vertical="center" wrapText="1"/>
    </xf>
    <xf numFmtId="1" fontId="28" fillId="0" borderId="64" xfId="0" applyNumberFormat="1" applyFont="1" applyBorder="1" applyAlignment="1">
      <alignment horizontal="left" vertical="center" wrapText="1"/>
    </xf>
    <xf numFmtId="2" fontId="28" fillId="0" borderId="28" xfId="0" applyNumberFormat="1" applyFont="1" applyBorder="1" applyAlignment="1" applyProtection="1">
      <alignment horizontal="center" vertical="center" wrapText="1"/>
      <protection locked="0"/>
    </xf>
    <xf numFmtId="1" fontId="28" fillId="3" borderId="7" xfId="0" applyNumberFormat="1" applyFont="1" applyFill="1" applyBorder="1" applyAlignment="1">
      <alignment horizontal="center" vertical="center" wrapText="1"/>
    </xf>
    <xf numFmtId="1" fontId="28" fillId="0" borderId="18" xfId="0" applyNumberFormat="1" applyFont="1" applyBorder="1" applyAlignment="1">
      <alignment horizontal="left" vertical="center" wrapText="1"/>
    </xf>
    <xf numFmtId="1" fontId="28" fillId="3" borderId="16" xfId="0" applyNumberFormat="1" applyFont="1" applyFill="1" applyBorder="1" applyAlignment="1">
      <alignment horizontal="center" vertical="center" wrapText="1"/>
    </xf>
    <xf numFmtId="1" fontId="28" fillId="3" borderId="0" xfId="0" applyNumberFormat="1" applyFont="1" applyFill="1" applyBorder="1" applyAlignment="1">
      <alignment horizontal="center" vertical="center" wrapText="1"/>
    </xf>
    <xf numFmtId="1" fontId="28" fillId="3" borderId="35" xfId="0" applyNumberFormat="1" applyFont="1" applyFill="1" applyBorder="1" applyAlignment="1">
      <alignment horizontal="center" vertical="center" wrapText="1"/>
    </xf>
    <xf numFmtId="0" fontId="11" fillId="0" borderId="20" xfId="0" applyFont="1" applyBorder="1" applyAlignment="1">
      <alignment horizontal="left"/>
    </xf>
    <xf numFmtId="1" fontId="11" fillId="0" borderId="21" xfId="0" applyNumberFormat="1" applyFont="1" applyBorder="1" applyAlignment="1">
      <alignment horizontal="left" vertical="center" wrapText="1"/>
    </xf>
    <xf numFmtId="1" fontId="28" fillId="0" borderId="24" xfId="0" applyNumberFormat="1" applyFont="1" applyBorder="1" applyAlignment="1">
      <alignment horizontal="center" vertical="center" wrapText="1"/>
    </xf>
    <xf numFmtId="1" fontId="28" fillId="3" borderId="13" xfId="0" applyNumberFormat="1" applyFont="1" applyFill="1" applyBorder="1" applyAlignment="1">
      <alignment horizontal="center" vertical="center" wrapText="1"/>
    </xf>
    <xf numFmtId="1" fontId="28" fillId="3" borderId="29" xfId="0" applyNumberFormat="1" applyFont="1" applyFill="1" applyBorder="1" applyAlignment="1">
      <alignment horizontal="left" vertical="center" wrapText="1"/>
    </xf>
    <xf numFmtId="1" fontId="28" fillId="0" borderId="68" xfId="0" applyNumberFormat="1" applyFont="1" applyBorder="1" applyAlignment="1">
      <alignment horizontal="left" vertical="center" wrapText="1"/>
    </xf>
    <xf numFmtId="1" fontId="28" fillId="0" borderId="65" xfId="0" applyNumberFormat="1" applyFont="1" applyBorder="1" applyAlignment="1">
      <alignment horizontal="left" vertical="center" wrapText="1"/>
    </xf>
    <xf numFmtId="2" fontId="28" fillId="0" borderId="30" xfId="0" applyNumberFormat="1" applyFont="1" applyBorder="1" applyAlignment="1" applyProtection="1">
      <alignment horizontal="center" vertical="center" wrapText="1"/>
      <protection locked="0"/>
    </xf>
    <xf numFmtId="1" fontId="28" fillId="0" borderId="20" xfId="0" applyNumberFormat="1" applyFont="1" applyBorder="1" applyAlignment="1">
      <alignment horizontal="left" vertical="center" wrapText="1"/>
    </xf>
    <xf numFmtId="0" fontId="11" fillId="0" borderId="22" xfId="0" applyFont="1" applyBorder="1" applyAlignment="1">
      <alignment horizontal="left"/>
    </xf>
    <xf numFmtId="1" fontId="11" fillId="0" borderId="23" xfId="0" applyNumberFormat="1" applyFont="1" applyBorder="1" applyAlignment="1">
      <alignment horizontal="left" vertical="center" wrapText="1"/>
    </xf>
    <xf numFmtId="1" fontId="28" fillId="3" borderId="8" xfId="0" applyNumberFormat="1" applyFont="1" applyFill="1" applyBorder="1" applyAlignment="1">
      <alignment horizontal="center" vertical="center" wrapText="1"/>
    </xf>
    <xf numFmtId="1" fontId="28" fillId="0" borderId="25" xfId="0" applyNumberFormat="1" applyFont="1" applyBorder="1" applyAlignment="1">
      <alignment horizontal="center" vertical="center" wrapText="1"/>
    </xf>
    <xf numFmtId="1" fontId="28" fillId="3" borderId="14" xfId="0" applyNumberFormat="1" applyFont="1" applyFill="1" applyBorder="1" applyAlignment="1">
      <alignment horizontal="center" vertical="center" wrapText="1"/>
    </xf>
    <xf numFmtId="1" fontId="28" fillId="3" borderId="31" xfId="0" applyNumberFormat="1" applyFont="1" applyFill="1" applyBorder="1" applyAlignment="1">
      <alignment horizontal="left" vertical="center" wrapText="1"/>
    </xf>
    <xf numFmtId="1" fontId="28" fillId="0" borderId="69" xfId="0" applyNumberFormat="1" applyFont="1" applyBorder="1" applyAlignment="1">
      <alignment horizontal="left" vertical="center" wrapText="1"/>
    </xf>
    <xf numFmtId="1" fontId="28" fillId="0" borderId="66" xfId="0" applyNumberFormat="1" applyFont="1" applyBorder="1" applyAlignment="1">
      <alignment horizontal="left" vertical="center" wrapText="1"/>
    </xf>
    <xf numFmtId="2" fontId="28" fillId="0" borderId="32" xfId="0" applyNumberFormat="1" applyFont="1" applyBorder="1" applyAlignment="1" applyProtection="1">
      <alignment horizontal="center" vertical="center" wrapText="1"/>
      <protection locked="0"/>
    </xf>
    <xf numFmtId="1" fontId="28" fillId="0" borderId="22" xfId="0" applyNumberFormat="1" applyFont="1" applyBorder="1" applyAlignment="1">
      <alignment horizontal="left" vertical="center" wrapText="1"/>
    </xf>
    <xf numFmtId="1" fontId="28" fillId="3" borderId="17" xfId="0" applyNumberFormat="1" applyFont="1" applyFill="1" applyBorder="1" applyAlignment="1">
      <alignment horizontal="center" vertical="center" wrapText="1"/>
    </xf>
    <xf numFmtId="0" fontId="10" fillId="0" borderId="0" xfId="0" applyFont="1" applyAlignment="1" applyProtection="1">
      <alignment horizontal="center"/>
      <protection hidden="1"/>
    </xf>
    <xf numFmtId="0" fontId="10" fillId="0" borderId="0" xfId="0" applyFont="1" applyBorder="1" applyAlignment="1" applyProtection="1">
      <alignment horizontal="center" vertical="center"/>
      <protection hidden="1"/>
    </xf>
    <xf numFmtId="0" fontId="9" fillId="3" borderId="17" xfId="0" applyFont="1" applyFill="1" applyBorder="1" applyAlignment="1">
      <alignment horizontal="center"/>
    </xf>
    <xf numFmtId="0" fontId="36" fillId="0" borderId="8" xfId="0" applyFont="1" applyBorder="1" applyAlignment="1">
      <alignment horizontal="left"/>
    </xf>
    <xf numFmtId="0" fontId="36" fillId="0" borderId="8" xfId="0" applyFont="1" applyBorder="1" applyAlignment="1">
      <alignment horizontal="center"/>
    </xf>
    <xf numFmtId="0" fontId="36" fillId="0" borderId="0" xfId="0" applyFont="1" applyBorder="1" applyAlignment="1">
      <alignment horizontal="center"/>
    </xf>
    <xf numFmtId="0" fontId="8" fillId="0" borderId="0" xfId="0" applyFont="1" applyBorder="1"/>
    <xf numFmtId="0" fontId="36" fillId="0" borderId="0" xfId="0" applyFont="1" applyBorder="1" applyAlignment="1">
      <alignment horizontal="left"/>
    </xf>
    <xf numFmtId="2" fontId="36" fillId="0" borderId="0" xfId="0" applyNumberFormat="1" applyFont="1" applyBorder="1" applyProtection="1">
      <protection locked="0"/>
    </xf>
    <xf numFmtId="0" fontId="36" fillId="3" borderId="0" xfId="0" applyFont="1" applyFill="1" applyBorder="1" applyAlignment="1">
      <alignment horizontal="center"/>
    </xf>
    <xf numFmtId="0" fontId="8" fillId="0" borderId="16" xfId="0" applyFont="1" applyBorder="1"/>
    <xf numFmtId="0" fontId="26" fillId="0" borderId="0" xfId="0" applyFont="1" applyBorder="1"/>
    <xf numFmtId="0" fontId="38" fillId="0" borderId="20" xfId="0" applyFont="1" applyBorder="1" applyAlignment="1">
      <alignment horizontal="left"/>
    </xf>
    <xf numFmtId="0" fontId="38" fillId="0" borderId="8" xfId="0" applyFont="1" applyBorder="1" applyAlignment="1">
      <alignment horizontal="left"/>
    </xf>
    <xf numFmtId="0" fontId="36" fillId="3" borderId="77" xfId="0" applyFont="1" applyFill="1" applyBorder="1" applyAlignment="1">
      <alignment horizontal="center"/>
    </xf>
    <xf numFmtId="0" fontId="36" fillId="3" borderId="78" xfId="0" applyFont="1" applyFill="1" applyBorder="1" applyAlignment="1">
      <alignment horizontal="center"/>
    </xf>
    <xf numFmtId="0" fontId="36" fillId="3" borderId="79" xfId="0" applyFont="1" applyFill="1" applyBorder="1" applyAlignment="1">
      <alignment horizontal="center"/>
    </xf>
    <xf numFmtId="0" fontId="28" fillId="0" borderId="72" xfId="0" applyFont="1" applyBorder="1" applyAlignment="1">
      <alignment horizontal="center"/>
    </xf>
    <xf numFmtId="0" fontId="4" fillId="3" borderId="17" xfId="0" applyFont="1" applyFill="1" applyBorder="1" applyAlignment="1">
      <alignment horizontal="center"/>
    </xf>
    <xf numFmtId="0" fontId="11" fillId="0" borderId="0" xfId="0" applyFont="1" applyBorder="1" applyAlignment="1">
      <alignment horizontal="left"/>
    </xf>
    <xf numFmtId="2" fontId="28" fillId="0" borderId="0" xfId="0" applyNumberFormat="1" applyFont="1" applyBorder="1" applyProtection="1">
      <protection locked="0"/>
    </xf>
    <xf numFmtId="0" fontId="28" fillId="3" borderId="0" xfId="0" applyFont="1" applyFill="1" applyBorder="1" applyAlignment="1">
      <alignment horizontal="center"/>
    </xf>
    <xf numFmtId="0" fontId="28" fillId="0" borderId="0" xfId="0" applyFont="1" applyBorder="1" applyAlignment="1">
      <alignment horizontal="center"/>
    </xf>
    <xf numFmtId="0" fontId="5" fillId="0" borderId="0" xfId="87"/>
    <xf numFmtId="0" fontId="0" fillId="0" borderId="0" xfId="0" applyFont="1" applyAlignment="1">
      <alignment horizontal="left" wrapText="1"/>
    </xf>
    <xf numFmtId="0" fontId="17" fillId="0" borderId="0" xfId="0" applyFont="1" applyAlignment="1">
      <alignment horizontal="left" vertical="top" wrapText="1"/>
    </xf>
    <xf numFmtId="0" fontId="12" fillId="0" borderId="62" xfId="0" applyFont="1" applyBorder="1" applyAlignment="1">
      <alignment horizontal="center" vertical="center"/>
    </xf>
    <xf numFmtId="0" fontId="12" fillId="0" borderId="13" xfId="0" applyFont="1" applyBorder="1" applyAlignment="1">
      <alignment horizontal="center" vertical="center"/>
    </xf>
    <xf numFmtId="0" fontId="12" fillId="0" borderId="60" xfId="0" applyFont="1" applyBorder="1"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top" wrapText="1"/>
    </xf>
    <xf numFmtId="0" fontId="2" fillId="0" borderId="0" xfId="0" applyFont="1" applyAlignment="1">
      <alignment horizontal="left" vertical="center" wrapText="1"/>
    </xf>
    <xf numFmtId="0" fontId="35" fillId="0" borderId="62" xfId="0" applyFont="1" applyBorder="1" applyAlignment="1">
      <alignment horizontal="center" vertical="center"/>
    </xf>
    <xf numFmtId="0" fontId="35" fillId="0" borderId="13" xfId="0" applyFont="1" applyBorder="1" applyAlignment="1">
      <alignment horizontal="center" vertical="center"/>
    </xf>
    <xf numFmtId="0" fontId="35" fillId="0" borderId="60" xfId="0" applyFont="1" applyBorder="1" applyAlignment="1">
      <alignment horizontal="center" vertical="center"/>
    </xf>
    <xf numFmtId="0" fontId="31" fillId="0" borderId="0" xfId="0" applyFont="1" applyAlignment="1">
      <alignment horizontal="left" vertical="top" wrapText="1"/>
    </xf>
    <xf numFmtId="0" fontId="31" fillId="0" borderId="0" xfId="0" quotePrefix="1" applyFont="1" applyAlignment="1">
      <alignment horizontal="left" vertical="top" wrapText="1"/>
    </xf>
    <xf numFmtId="0" fontId="10" fillId="0" borderId="0" xfId="0" applyFont="1" applyAlignment="1" applyProtection="1">
      <alignment horizontal="center"/>
      <protection hidden="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7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1" xfId="0" applyFont="1" applyBorder="1" applyAlignment="1">
      <alignment horizontal="center" vertical="center" wrapText="1"/>
    </xf>
    <xf numFmtId="0" fontId="32" fillId="0" borderId="0" xfId="0" applyFont="1" applyAlignment="1">
      <alignment horizontal="left" vertical="top" wrapText="1"/>
    </xf>
    <xf numFmtId="0" fontId="42" fillId="0" borderId="62" xfId="0" applyFont="1" applyBorder="1" applyAlignment="1">
      <alignment horizontal="center" vertical="center"/>
    </xf>
    <xf numFmtId="0" fontId="42" fillId="0" borderId="13" xfId="0" applyFont="1" applyBorder="1" applyAlignment="1">
      <alignment horizontal="center" vertical="center"/>
    </xf>
    <xf numFmtId="0" fontId="42" fillId="0" borderId="60" xfId="0" applyFont="1" applyBorder="1" applyAlignment="1">
      <alignment horizontal="center" vertical="center"/>
    </xf>
    <xf numFmtId="0" fontId="32" fillId="0" borderId="0" xfId="0" applyFont="1" applyAlignment="1">
      <alignment horizontal="left" vertical="center" wrapText="1"/>
    </xf>
    <xf numFmtId="0" fontId="31" fillId="0" borderId="0" xfId="0" applyFont="1" applyAlignment="1">
      <alignment horizontal="left" vertical="center" wrapText="1"/>
    </xf>
    <xf numFmtId="0" fontId="36" fillId="0" borderId="0" xfId="0" applyFont="1" applyAlignment="1">
      <alignment horizontal="left" vertical="center" wrapText="1"/>
    </xf>
    <xf numFmtId="0" fontId="31" fillId="0" borderId="0" xfId="0" applyFont="1" applyAlignment="1">
      <alignment vertical="center" wrapText="1"/>
    </xf>
    <xf numFmtId="0" fontId="36" fillId="3" borderId="74" xfId="0" applyFont="1" applyFill="1" applyBorder="1" applyAlignment="1">
      <alignment horizontal="center" vertical="center"/>
    </xf>
    <xf numFmtId="0" fontId="36" fillId="3" borderId="76" xfId="0" applyFont="1" applyFill="1" applyBorder="1" applyAlignment="1">
      <alignment horizontal="center" vertical="center"/>
    </xf>
    <xf numFmtId="0" fontId="36" fillId="3" borderId="75" xfId="0" applyFont="1" applyFill="1" applyBorder="1" applyAlignment="1">
      <alignment horizontal="center" vertical="center"/>
    </xf>
    <xf numFmtId="0" fontId="39" fillId="0" borderId="5" xfId="0" applyFont="1" applyBorder="1" applyAlignment="1">
      <alignment horizontal="center" wrapText="1"/>
    </xf>
    <xf numFmtId="0" fontId="39" fillId="0" borderId="6" xfId="0" applyFont="1" applyBorder="1" applyAlignment="1">
      <alignment horizontal="center" wrapText="1"/>
    </xf>
    <xf numFmtId="0" fontId="39" fillId="0" borderId="2" xfId="0" applyFont="1" applyBorder="1" applyAlignment="1">
      <alignment horizontal="center" wrapText="1"/>
    </xf>
    <xf numFmtId="0" fontId="36" fillId="3" borderId="11" xfId="0" applyFont="1" applyFill="1" applyBorder="1" applyAlignment="1">
      <alignment horizontal="center" vertical="center"/>
    </xf>
    <xf numFmtId="0" fontId="36" fillId="3" borderId="54" xfId="0" applyFont="1" applyFill="1" applyBorder="1" applyAlignment="1">
      <alignment horizontal="center" vertical="center"/>
    </xf>
    <xf numFmtId="0" fontId="36" fillId="3" borderId="12"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 xfId="0" applyFont="1" applyFill="1" applyBorder="1" applyAlignment="1">
      <alignment horizontal="center" vertical="center"/>
    </xf>
    <xf numFmtId="0" fontId="28" fillId="3" borderId="74" xfId="0" applyFont="1" applyFill="1" applyBorder="1" applyAlignment="1">
      <alignment horizontal="center" vertical="center"/>
    </xf>
    <xf numFmtId="0" fontId="28" fillId="3" borderId="76" xfId="0" applyFont="1" applyFill="1" applyBorder="1" applyAlignment="1">
      <alignment horizontal="center" vertical="center"/>
    </xf>
    <xf numFmtId="0" fontId="35" fillId="0" borderId="62" xfId="0" applyFont="1" applyBorder="1" applyAlignment="1" applyProtection="1">
      <alignment horizontal="center" vertical="center"/>
    </xf>
    <xf numFmtId="0" fontId="35" fillId="0" borderId="13" xfId="0" applyFont="1" applyBorder="1" applyAlignment="1" applyProtection="1">
      <alignment horizontal="center" vertical="center"/>
    </xf>
    <xf numFmtId="0" fontId="35" fillId="0" borderId="60" xfId="0" applyFont="1" applyBorder="1" applyAlignment="1" applyProtection="1">
      <alignment horizontal="center" vertical="center"/>
    </xf>
    <xf numFmtId="0" fontId="3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31" fillId="0" borderId="0" xfId="0" applyFont="1" applyAlignment="1" applyProtection="1">
      <alignment horizontal="left" vertical="top" wrapText="1"/>
    </xf>
    <xf numFmtId="0" fontId="33" fillId="0" borderId="0" xfId="0" applyFont="1" applyAlignment="1" applyProtection="1">
      <alignment horizontal="left" vertical="top" wrapText="1"/>
    </xf>
    <xf numFmtId="0" fontId="10" fillId="0" borderId="0" xfId="0" applyFont="1" applyAlignment="1" applyProtection="1">
      <alignment horizontal="center"/>
    </xf>
    <xf numFmtId="0" fontId="28" fillId="3" borderId="11" xfId="0" applyFont="1" applyFill="1" applyBorder="1" applyAlignment="1">
      <alignment horizontal="center" vertical="center"/>
    </xf>
    <xf numFmtId="0" fontId="28" fillId="3" borderId="54" xfId="0" applyFont="1" applyFill="1" applyBorder="1" applyAlignment="1">
      <alignment horizontal="center" vertical="center"/>
    </xf>
    <xf numFmtId="0" fontId="28" fillId="3" borderId="12" xfId="0" applyFont="1" applyFill="1" applyBorder="1" applyAlignment="1">
      <alignment horizontal="center" vertical="center"/>
    </xf>
    <xf numFmtId="0" fontId="37" fillId="0" borderId="5" xfId="0" applyFont="1" applyBorder="1" applyAlignment="1">
      <alignment horizontal="center" wrapText="1"/>
    </xf>
    <xf numFmtId="0" fontId="37" fillId="0" borderId="6" xfId="0" applyFont="1" applyBorder="1" applyAlignment="1">
      <alignment horizontal="center"/>
    </xf>
    <xf numFmtId="0" fontId="37" fillId="0" borderId="2" xfId="0" applyFont="1" applyBorder="1" applyAlignment="1">
      <alignment horizontal="center"/>
    </xf>
    <xf numFmtId="0" fontId="11" fillId="0" borderId="5" xfId="0" applyFont="1" applyFill="1" applyBorder="1" applyAlignment="1">
      <alignment horizontal="center" vertical="center"/>
    </xf>
    <xf numFmtId="0" fontId="11" fillId="0" borderId="2" xfId="0" applyFont="1" applyFill="1" applyBorder="1" applyAlignment="1">
      <alignment horizontal="center" vertical="center"/>
    </xf>
    <xf numFmtId="0" fontId="1" fillId="0" borderId="0" xfId="0" applyFont="1" applyAlignment="1">
      <alignment horizontal="left" vertical="center" wrapText="1"/>
    </xf>
    <xf numFmtId="0" fontId="12" fillId="0" borderId="1" xfId="0" applyFont="1" applyBorder="1" applyAlignment="1">
      <alignment horizontal="center" vertical="center" wrapText="1"/>
    </xf>
    <xf numFmtId="0" fontId="9" fillId="0" borderId="11" xfId="0" applyFont="1" applyBorder="1" applyAlignment="1">
      <alignment horizontal="center" vertical="center"/>
    </xf>
    <xf numFmtId="0" fontId="9" fillId="0" borderId="6" xfId="0" applyFont="1" applyBorder="1" applyAlignment="1">
      <alignment horizontal="center" vertical="center" wrapText="1"/>
    </xf>
    <xf numFmtId="0" fontId="43" fillId="0" borderId="1" xfId="0" applyFont="1" applyBorder="1" applyAlignment="1">
      <alignment horizontal="center" vertical="center"/>
    </xf>
    <xf numFmtId="0" fontId="43" fillId="0" borderId="58" xfId="0" applyFont="1" applyBorder="1" applyAlignment="1">
      <alignment horizontal="center" vertical="center"/>
    </xf>
    <xf numFmtId="0" fontId="44" fillId="0" borderId="72" xfId="0" applyFont="1" applyBorder="1" applyAlignment="1">
      <alignment horizontal="center" vertical="center"/>
    </xf>
    <xf numFmtId="2" fontId="3" fillId="0" borderId="43" xfId="0" applyNumberFormat="1" applyFont="1" applyBorder="1" applyProtection="1">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wrapText="1"/>
    </xf>
  </cellXfs>
  <cellStyles count="88">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1575438</xdr:colOff>
      <xdr:row>0</xdr:row>
      <xdr:rowOff>34946</xdr:rowOff>
    </xdr:from>
    <xdr:to>
      <xdr:col>7</xdr:col>
      <xdr:colOff>34293</xdr:colOff>
      <xdr:row>1</xdr:row>
      <xdr:rowOff>267550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xdr:blipFill>
      <xdr:spPr>
        <a:xfrm>
          <a:off x="4121788" y="34946"/>
          <a:ext cx="1881505" cy="467554"/>
        </a:xfrm>
        <a:prstGeom prst="rect">
          <a:avLst/>
        </a:prstGeom>
      </xdr:spPr>
    </xdr:pic>
    <xdr:clientData/>
  </xdr:twoCellAnchor>
  <xdr:twoCellAnchor editAs="oneCell">
    <xdr:from>
      <xdr:col>4</xdr:col>
      <xdr:colOff>34924</xdr:colOff>
      <xdr:row>27</xdr:row>
      <xdr:rowOff>15103</xdr:rowOff>
    </xdr:from>
    <xdr:to>
      <xdr:col>6</xdr:col>
      <xdr:colOff>681355</xdr:colOff>
      <xdr:row>28</xdr:row>
      <xdr:rowOff>114039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rcRect/>
        <a:stretch/>
      </xdr:blipFill>
      <xdr:spPr>
        <a:xfrm>
          <a:off x="4638674" y="9971903"/>
          <a:ext cx="1294766" cy="333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1773555</xdr:colOff>
      <xdr:row>0</xdr:row>
      <xdr:rowOff>24029</xdr:rowOff>
    </xdr:from>
    <xdr:to>
      <xdr:col>22</xdr:col>
      <xdr:colOff>31115</xdr:colOff>
      <xdr:row>1</xdr:row>
      <xdr:rowOff>268942</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7228205" y="24029"/>
          <a:ext cx="1888490" cy="479863"/>
        </a:xfrm>
        <a:prstGeom prst="rect">
          <a:avLst/>
        </a:prstGeom>
      </xdr:spPr>
    </xdr:pic>
    <xdr:clientData/>
  </xdr:twoCellAnchor>
  <xdr:twoCellAnchor editAs="oneCell">
    <xdr:from>
      <xdr:col>16</xdr:col>
      <xdr:colOff>558800</xdr:colOff>
      <xdr:row>18</xdr:row>
      <xdr:rowOff>15956</xdr:rowOff>
    </xdr:from>
    <xdr:to>
      <xdr:col>22</xdr:col>
      <xdr:colOff>30797</xdr:colOff>
      <xdr:row>18</xdr:row>
      <xdr:rowOff>348138</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rcRect/>
        <a:stretch/>
      </xdr:blipFill>
      <xdr:spPr>
        <a:xfrm>
          <a:off x="7804150" y="8690056"/>
          <a:ext cx="1312227" cy="3378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176894</xdr:colOff>
      <xdr:row>13</xdr:row>
      <xdr:rowOff>236762</xdr:rowOff>
    </xdr:from>
    <xdr:to>
      <xdr:col>10</xdr:col>
      <xdr:colOff>460472</xdr:colOff>
      <xdr:row>23</xdr:row>
      <xdr:rowOff>952500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8715" y="5883726"/>
          <a:ext cx="5158746" cy="3096988"/>
        </a:xfrm>
        <a:prstGeom prst="rect">
          <a:avLst/>
        </a:prstGeom>
      </xdr:spPr>
    </xdr:pic>
    <xdr:clientData/>
  </xdr:twoCellAnchor>
  <xdr:twoCellAnchor editAs="oneCell">
    <xdr:from>
      <xdr:col>14</xdr:col>
      <xdr:colOff>634988</xdr:colOff>
      <xdr:row>0</xdr:row>
      <xdr:rowOff>0</xdr:rowOff>
    </xdr:from>
    <xdr:to>
      <xdr:col>19</xdr:col>
      <xdr:colOff>42531</xdr:colOff>
      <xdr:row>1</xdr:row>
      <xdr:rowOff>292972</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23176" y="0"/>
          <a:ext cx="1885948" cy="519667"/>
        </a:xfrm>
        <a:prstGeom prst="rect">
          <a:avLst/>
        </a:prstGeom>
      </xdr:spPr>
    </xdr:pic>
    <xdr:clientData/>
  </xdr:twoCellAnchor>
  <xdr:twoCellAnchor editAs="oneCell">
    <xdr:from>
      <xdr:col>17</xdr:col>
      <xdr:colOff>315594</xdr:colOff>
      <xdr:row>28</xdr:row>
      <xdr:rowOff>58753</xdr:rowOff>
    </xdr:from>
    <xdr:to>
      <xdr:col>18</xdr:col>
      <xdr:colOff>795337</xdr:colOff>
      <xdr:row>28</xdr:row>
      <xdr:rowOff>406934</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rcRect/>
        <a:stretch/>
      </xdr:blipFill>
      <xdr:spPr>
        <a:xfrm>
          <a:off x="8221344" y="14231953"/>
          <a:ext cx="1305878" cy="336751"/>
        </a:xfrm>
        <a:prstGeom prst="rect">
          <a:avLst/>
        </a:prstGeom>
      </xdr:spPr>
    </xdr:pic>
    <xdr:clientData/>
  </xdr:twoCellAnchor>
  <xdr:twoCellAnchor editAs="oneCell">
    <xdr:from>
      <xdr:col>17</xdr:col>
      <xdr:colOff>331892</xdr:colOff>
      <xdr:row>45</xdr:row>
      <xdr:rowOff>24847</xdr:rowOff>
    </xdr:from>
    <xdr:to>
      <xdr:col>18</xdr:col>
      <xdr:colOff>796395</xdr:colOff>
      <xdr:row>45</xdr:row>
      <xdr:rowOff>359142</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rcRect/>
        <a:stretch/>
      </xdr:blipFill>
      <xdr:spPr>
        <a:xfrm>
          <a:off x="8237642" y="19760647"/>
          <a:ext cx="1296353" cy="334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85725</xdr:colOff>
      <xdr:row>9</xdr:row>
      <xdr:rowOff>142875</xdr:rowOff>
    </xdr:from>
    <xdr:to>
      <xdr:col>18</xdr:col>
      <xdr:colOff>339906</xdr:colOff>
      <xdr:row>20</xdr:row>
      <xdr:rowOff>529590</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725" y="2714625"/>
          <a:ext cx="7107283" cy="2990850"/>
        </a:xfrm>
        <a:prstGeom prst="rect">
          <a:avLst/>
        </a:prstGeom>
      </xdr:spPr>
    </xdr:pic>
    <xdr:clientData/>
  </xdr:twoCellAnchor>
  <xdr:twoCellAnchor editAs="oneCell">
    <xdr:from>
      <xdr:col>18</xdr:col>
      <xdr:colOff>609636</xdr:colOff>
      <xdr:row>0</xdr:row>
      <xdr:rowOff>34940</xdr:rowOff>
    </xdr:from>
    <xdr:to>
      <xdr:col>21</xdr:col>
      <xdr:colOff>28609</xdr:colOff>
      <xdr:row>1</xdr:row>
      <xdr:rowOff>270097</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rcRect/>
        <a:stretch/>
      </xdr:blipFill>
      <xdr:spPr>
        <a:xfrm>
          <a:off x="7710827" y="34940"/>
          <a:ext cx="1886192" cy="478348"/>
        </a:xfrm>
        <a:prstGeom prst="rect">
          <a:avLst/>
        </a:prstGeom>
      </xdr:spPr>
    </xdr:pic>
    <xdr:clientData/>
  </xdr:twoCellAnchor>
  <xdr:twoCellAnchor editAs="oneCell">
    <xdr:from>
      <xdr:col>19</xdr:col>
      <xdr:colOff>481647</xdr:colOff>
      <xdr:row>28</xdr:row>
      <xdr:rowOff>62005</xdr:rowOff>
    </xdr:from>
    <xdr:to>
      <xdr:col>21</xdr:col>
      <xdr:colOff>118110</xdr:colOff>
      <xdr:row>28</xdr:row>
      <xdr:rowOff>403052</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rcRect/>
        <a:stretch/>
      </xdr:blipFill>
      <xdr:spPr>
        <a:xfrm>
          <a:off x="8413073" y="11207083"/>
          <a:ext cx="1292985" cy="333427"/>
        </a:xfrm>
        <a:prstGeom prst="rect">
          <a:avLst/>
        </a:prstGeom>
      </xdr:spPr>
    </xdr:pic>
    <xdr:clientData/>
  </xdr:twoCellAnchor>
  <xdr:twoCellAnchor editAs="oneCell">
    <xdr:from>
      <xdr:col>19</xdr:col>
      <xdr:colOff>518160</xdr:colOff>
      <xdr:row>45</xdr:row>
      <xdr:rowOff>44932</xdr:rowOff>
    </xdr:from>
    <xdr:to>
      <xdr:col>21</xdr:col>
      <xdr:colOff>156528</xdr:colOff>
      <xdr:row>45</xdr:row>
      <xdr:rowOff>378850</xdr:rowOff>
    </xdr:to>
    <xdr:pic>
      <xdr:nvPicPr>
        <xdr:cNvPr id="6" name="Grafik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srcRect/>
        <a:stretch/>
      </xdr:blipFill>
      <xdr:spPr>
        <a:xfrm>
          <a:off x="8449586" y="16769175"/>
          <a:ext cx="1294890" cy="333918"/>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youtube.com/watch?v=SbLkw-5XwyA"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tt1"/>
  <dimension ref="A1:H62"/>
  <sheetViews>
    <sheetView showGridLines="0" showRowColHeaders="0" tabSelected="1" topLeftCell="A28" zoomScale="120" zoomScaleNormal="120" workbookViewId="0">
      <selection activeCell="F37" sqref="F37"/>
    </sheetView>
  </sheetViews>
  <sheetFormatPr baseColWidth="10" defaultColWidth="10.875" defaultRowHeight="18.75" x14ac:dyDescent="0.3"/>
  <cols>
    <col min="1" max="1" width="3.375" style="2" customWidth="1"/>
    <col min="2" max="2" width="18.125" style="2" customWidth="1"/>
    <col min="3" max="3" width="11.875" style="2" customWidth="1"/>
    <col min="4" max="4" width="27" style="2" customWidth="1"/>
    <col min="5" max="5" width="5.125" style="2" customWidth="1"/>
    <col min="6" max="6" width="3.5" style="2" customWidth="1"/>
    <col min="7" max="7" width="9.625" style="2" customWidth="1"/>
    <col min="8" max="8" width="10.875" style="2" customWidth="1"/>
    <col min="9" max="16384" width="10.875" style="2"/>
  </cols>
  <sheetData>
    <row r="1" spans="1:8" x14ac:dyDescent="0.3">
      <c r="B1" s="63" t="s">
        <v>34</v>
      </c>
    </row>
    <row r="2" spans="1:8" ht="24.75" customHeight="1" thickBot="1" x14ac:dyDescent="0.35"/>
    <row r="3" spans="1:8" ht="26.1" customHeight="1" thickBot="1" x14ac:dyDescent="0.35">
      <c r="B3" s="256" t="s">
        <v>35</v>
      </c>
      <c r="C3" s="257"/>
      <c r="D3" s="257"/>
      <c r="E3" s="257"/>
      <c r="F3" s="257"/>
      <c r="G3" s="258"/>
    </row>
    <row r="4" spans="1:8" x14ac:dyDescent="0.3">
      <c r="B4" s="3"/>
    </row>
    <row r="5" spans="1:8" x14ac:dyDescent="0.3">
      <c r="A5" s="22"/>
      <c r="B5" s="23" t="s">
        <v>36</v>
      </c>
      <c r="C5" s="22"/>
      <c r="D5" s="22"/>
      <c r="E5" s="22"/>
      <c r="F5" s="22"/>
      <c r="G5" s="22"/>
      <c r="H5" s="22"/>
    </row>
    <row r="6" spans="1:8" x14ac:dyDescent="0.3">
      <c r="A6" s="22"/>
      <c r="B6" s="24" t="s">
        <v>37</v>
      </c>
      <c r="C6" s="22"/>
      <c r="D6" s="22"/>
      <c r="E6" s="22"/>
      <c r="F6" s="22"/>
      <c r="G6" s="22"/>
      <c r="H6" s="22"/>
    </row>
    <row r="7" spans="1:8" ht="19.5" thickBot="1" x14ac:dyDescent="0.35">
      <c r="A7" s="22"/>
      <c r="B7" s="24"/>
      <c r="C7" s="22"/>
      <c r="D7" s="22"/>
      <c r="E7" s="22"/>
      <c r="F7" s="22"/>
      <c r="G7" s="22"/>
      <c r="H7" s="22"/>
    </row>
    <row r="8" spans="1:8" ht="19.5" thickBot="1" x14ac:dyDescent="0.35">
      <c r="A8" s="22"/>
      <c r="B8" s="25" t="s">
        <v>38</v>
      </c>
      <c r="C8" s="26" t="s">
        <v>7</v>
      </c>
      <c r="D8" s="22"/>
      <c r="E8" s="22"/>
      <c r="F8" s="22"/>
      <c r="G8" s="22"/>
      <c r="H8" s="22"/>
    </row>
    <row r="9" spans="1:8" ht="19.5" thickBot="1" x14ac:dyDescent="0.35">
      <c r="A9" s="22"/>
      <c r="B9" s="27" t="s">
        <v>8</v>
      </c>
      <c r="C9" s="28" t="s">
        <v>9</v>
      </c>
      <c r="D9" s="22"/>
      <c r="E9" s="22"/>
      <c r="F9" s="22"/>
      <c r="G9" s="22"/>
      <c r="H9" s="22"/>
    </row>
    <row r="10" spans="1:8" ht="19.5" thickBot="1" x14ac:dyDescent="0.35">
      <c r="A10" s="22"/>
      <c r="B10" s="27" t="s">
        <v>39</v>
      </c>
      <c r="C10" s="28" t="s">
        <v>10</v>
      </c>
      <c r="D10" s="22"/>
      <c r="E10" s="22"/>
      <c r="F10" s="22"/>
      <c r="G10" s="22"/>
      <c r="H10" s="22"/>
    </row>
    <row r="11" spans="1:8" ht="32.25" thickBot="1" x14ac:dyDescent="0.35">
      <c r="A11" s="22"/>
      <c r="B11" s="27" t="s">
        <v>40</v>
      </c>
      <c r="C11" s="28" t="s">
        <v>11</v>
      </c>
      <c r="D11" s="22"/>
      <c r="E11" s="22"/>
      <c r="F11" s="22"/>
      <c r="G11" s="22"/>
      <c r="H11" s="22"/>
    </row>
    <row r="12" spans="1:8" x14ac:dyDescent="0.3">
      <c r="A12" s="22"/>
      <c r="B12" s="24"/>
      <c r="C12" s="22"/>
      <c r="D12" s="22"/>
      <c r="E12" s="22"/>
      <c r="F12" s="22"/>
      <c r="G12" s="22"/>
      <c r="H12" s="22"/>
    </row>
    <row r="13" spans="1:8" x14ac:dyDescent="0.3">
      <c r="A13" s="22"/>
      <c r="B13" s="259" t="s">
        <v>41</v>
      </c>
      <c r="C13" s="259"/>
      <c r="D13" s="22"/>
      <c r="E13" s="22"/>
      <c r="F13" s="22"/>
      <c r="G13" s="22"/>
      <c r="H13" s="22"/>
    </row>
    <row r="14" spans="1:8" ht="140.25" customHeight="1" x14ac:dyDescent="0.3">
      <c r="A14" s="22"/>
      <c r="B14" s="315" t="s">
        <v>42</v>
      </c>
      <c r="C14" s="261"/>
      <c r="D14" s="261"/>
      <c r="E14" s="261"/>
      <c r="F14" s="261"/>
      <c r="G14" s="261"/>
      <c r="H14" s="22"/>
    </row>
    <row r="15" spans="1:8" x14ac:dyDescent="0.3">
      <c r="A15" s="22"/>
      <c r="B15" s="253" t="s">
        <v>43</v>
      </c>
      <c r="C15" s="22"/>
      <c r="D15" s="22"/>
      <c r="E15" s="22"/>
      <c r="F15" s="22"/>
      <c r="G15" s="22"/>
      <c r="H15" s="22"/>
    </row>
    <row r="16" spans="1:8" x14ac:dyDescent="0.3">
      <c r="A16" s="22"/>
      <c r="B16" s="253"/>
      <c r="C16" s="22"/>
      <c r="D16" s="22"/>
      <c r="E16" s="22"/>
      <c r="F16" s="22"/>
      <c r="G16" s="22"/>
      <c r="H16" s="22"/>
    </row>
    <row r="17" spans="1:8" x14ac:dyDescent="0.3">
      <c r="A17" s="22"/>
      <c r="B17" s="259" t="s">
        <v>44</v>
      </c>
      <c r="C17" s="259"/>
      <c r="D17" s="22"/>
      <c r="E17" s="22"/>
      <c r="F17" s="22"/>
      <c r="G17" s="22"/>
      <c r="H17" s="22"/>
    </row>
    <row r="18" spans="1:8" ht="81.75" customHeight="1" x14ac:dyDescent="0.3">
      <c r="A18" s="22"/>
      <c r="B18" s="260" t="s">
        <v>45</v>
      </c>
      <c r="C18" s="260"/>
      <c r="D18" s="260"/>
      <c r="E18" s="260"/>
      <c r="F18" s="260"/>
      <c r="G18" s="260"/>
      <c r="H18" s="22"/>
    </row>
    <row r="19" spans="1:8" ht="19.5" thickBot="1" x14ac:dyDescent="0.35">
      <c r="A19" s="22"/>
      <c r="B19" s="29"/>
      <c r="C19" s="22"/>
      <c r="D19" s="22"/>
      <c r="E19" s="22"/>
      <c r="F19" s="22"/>
      <c r="G19" s="22"/>
      <c r="H19" s="22"/>
    </row>
    <row r="20" spans="1:8" ht="33" thickTop="1" thickBot="1" x14ac:dyDescent="0.35">
      <c r="A20" s="22"/>
      <c r="B20" s="30" t="s">
        <v>46</v>
      </c>
      <c r="C20" s="64">
        <v>15</v>
      </c>
      <c r="D20" s="22"/>
      <c r="E20" s="22"/>
      <c r="F20" s="22"/>
      <c r="G20" s="22"/>
      <c r="H20" s="22"/>
    </row>
    <row r="21" spans="1:8" ht="19.5" thickTop="1" x14ac:dyDescent="0.3">
      <c r="A21" s="22"/>
      <c r="B21" s="29"/>
      <c r="C21" s="31"/>
      <c r="D21" s="22"/>
      <c r="E21" s="22"/>
      <c r="F21" s="22"/>
      <c r="G21" s="22"/>
      <c r="H21" s="22"/>
    </row>
    <row r="22" spans="1:8" x14ac:dyDescent="0.3">
      <c r="A22" s="22"/>
      <c r="B22" s="32" t="s">
        <v>47</v>
      </c>
      <c r="C22" s="22"/>
      <c r="D22" s="22"/>
      <c r="E22" s="22"/>
      <c r="F22" s="22"/>
      <c r="G22" s="22"/>
      <c r="H22" s="22"/>
    </row>
    <row r="23" spans="1:8" ht="79.5" customHeight="1" x14ac:dyDescent="0.3">
      <c r="A23" s="22"/>
      <c r="B23" s="260" t="s">
        <v>48</v>
      </c>
      <c r="C23" s="260"/>
      <c r="D23" s="260"/>
      <c r="E23" s="260"/>
      <c r="F23" s="260"/>
      <c r="G23" s="260"/>
      <c r="H23" s="22"/>
    </row>
    <row r="24" spans="1:8" ht="17.100000000000001" customHeight="1" x14ac:dyDescent="0.3">
      <c r="A24" s="22"/>
      <c r="B24" s="62"/>
      <c r="C24" s="62"/>
      <c r="D24" s="62"/>
      <c r="E24" s="62"/>
      <c r="F24" s="62"/>
      <c r="G24" s="62"/>
      <c r="H24" s="22"/>
    </row>
    <row r="25" spans="1:8" x14ac:dyDescent="0.3">
      <c r="A25" s="22"/>
      <c r="B25" s="33"/>
      <c r="C25" s="22"/>
      <c r="D25" s="22"/>
      <c r="E25" s="22"/>
      <c r="F25" s="22"/>
      <c r="G25" s="22"/>
      <c r="H25" s="22"/>
    </row>
    <row r="26" spans="1:8" ht="50.25" customHeight="1" x14ac:dyDescent="0.3">
      <c r="A26" s="22"/>
      <c r="B26" s="255"/>
      <c r="C26" s="255"/>
      <c r="D26" s="255"/>
      <c r="E26" s="255"/>
      <c r="F26" s="255"/>
      <c r="G26" s="255"/>
      <c r="H26" s="22"/>
    </row>
    <row r="27" spans="1:8" x14ac:dyDescent="0.3">
      <c r="A27" s="22"/>
      <c r="B27" s="32"/>
      <c r="C27" s="22"/>
      <c r="D27" s="22"/>
      <c r="E27" s="22"/>
      <c r="F27" s="22"/>
      <c r="G27" s="22"/>
      <c r="H27" s="22"/>
    </row>
    <row r="28" spans="1:8" x14ac:dyDescent="0.3">
      <c r="A28" s="22"/>
      <c r="B28" s="32"/>
      <c r="C28" s="22"/>
      <c r="D28" s="22"/>
      <c r="E28" s="22"/>
      <c r="F28" s="22"/>
      <c r="G28" s="22"/>
      <c r="H28" s="22"/>
    </row>
    <row r="29" spans="1:8" ht="39.75" customHeight="1" x14ac:dyDescent="0.3">
      <c r="B29" s="5"/>
    </row>
    <row r="30" spans="1:8" ht="32.1" customHeight="1" x14ac:dyDescent="0.3">
      <c r="B30" s="47" t="s">
        <v>49</v>
      </c>
      <c r="C30" s="254" t="s">
        <v>50</v>
      </c>
      <c r="D30" s="254"/>
      <c r="E30" s="254"/>
      <c r="F30" s="254"/>
      <c r="G30" s="254"/>
      <c r="H30" s="61"/>
    </row>
    <row r="31" spans="1:8" ht="19.5" thickBot="1" x14ac:dyDescent="0.35"/>
    <row r="32" spans="1:8" ht="20.25" thickTop="1" thickBot="1" x14ac:dyDescent="0.35">
      <c r="A32" s="65"/>
      <c r="B32" s="66">
        <f>C20-(C20-1)</f>
        <v>1</v>
      </c>
      <c r="C32" s="67">
        <f>IF(B32&lt;=C20,B32,"")</f>
        <v>1</v>
      </c>
      <c r="D32" s="58" t="s">
        <v>21</v>
      </c>
    </row>
    <row r="33" spans="1:4" ht="19.5" thickBot="1" x14ac:dyDescent="0.35">
      <c r="A33" s="65"/>
      <c r="B33" s="66">
        <f>C20-(C20-2)</f>
        <v>2</v>
      </c>
      <c r="C33" s="68">
        <f>IF(B33&lt;=C20,B33,"")</f>
        <v>2</v>
      </c>
      <c r="D33" s="59" t="s">
        <v>18</v>
      </c>
    </row>
    <row r="34" spans="1:4" ht="19.5" thickBot="1" x14ac:dyDescent="0.35">
      <c r="A34" s="65"/>
      <c r="B34" s="66">
        <f>C20-(C20-3)</f>
        <v>3</v>
      </c>
      <c r="C34" s="68">
        <f>IF(B34&lt;=C20,B34,"")</f>
        <v>3</v>
      </c>
      <c r="D34" s="59" t="s">
        <v>22</v>
      </c>
    </row>
    <row r="35" spans="1:4" ht="19.5" thickBot="1" x14ac:dyDescent="0.35">
      <c r="A35" s="65"/>
      <c r="B35" s="66">
        <f>C20-(C20-4)</f>
        <v>4</v>
      </c>
      <c r="C35" s="68">
        <f>IF(B35&lt;=C20,B35,"")</f>
        <v>4</v>
      </c>
      <c r="D35" s="59" t="s">
        <v>23</v>
      </c>
    </row>
    <row r="36" spans="1:4" ht="19.5" thickBot="1" x14ac:dyDescent="0.35">
      <c r="A36" s="65"/>
      <c r="B36" s="66">
        <v>5</v>
      </c>
      <c r="C36" s="68">
        <f>IF(B36&lt;=C20,B36,"")</f>
        <v>5</v>
      </c>
      <c r="D36" s="59" t="s">
        <v>24</v>
      </c>
    </row>
    <row r="37" spans="1:4" ht="19.5" thickBot="1" x14ac:dyDescent="0.35">
      <c r="A37" s="65"/>
      <c r="B37" s="66">
        <v>6</v>
      </c>
      <c r="C37" s="68">
        <f>IF(B37&lt;=C20,B37,"")</f>
        <v>6</v>
      </c>
      <c r="D37" s="59" t="s">
        <v>25</v>
      </c>
    </row>
    <row r="38" spans="1:4" ht="19.5" thickBot="1" x14ac:dyDescent="0.35">
      <c r="A38" s="65"/>
      <c r="B38" s="66">
        <v>7</v>
      </c>
      <c r="C38" s="68">
        <f>IF(B38&lt;=C20,B38,"")</f>
        <v>7</v>
      </c>
      <c r="D38" s="59" t="s">
        <v>26</v>
      </c>
    </row>
    <row r="39" spans="1:4" ht="19.5" thickBot="1" x14ac:dyDescent="0.35">
      <c r="A39" s="65"/>
      <c r="B39" s="66">
        <v>8</v>
      </c>
      <c r="C39" s="68">
        <f>IF(B39&lt;=C20,B39,"")</f>
        <v>8</v>
      </c>
      <c r="D39" s="59" t="s">
        <v>27</v>
      </c>
    </row>
    <row r="40" spans="1:4" ht="19.5" thickBot="1" x14ac:dyDescent="0.35">
      <c r="A40" s="65"/>
      <c r="B40" s="66">
        <v>9</v>
      </c>
      <c r="C40" s="68">
        <f>IF(B40&lt;=C20,B40,"")</f>
        <v>9</v>
      </c>
      <c r="D40" s="59" t="s">
        <v>28</v>
      </c>
    </row>
    <row r="41" spans="1:4" ht="19.5" thickBot="1" x14ac:dyDescent="0.35">
      <c r="A41" s="65"/>
      <c r="B41" s="66">
        <v>10</v>
      </c>
      <c r="C41" s="68">
        <f>IF(B41&lt;=C20,B41,"")</f>
        <v>10</v>
      </c>
      <c r="D41" s="59" t="s">
        <v>29</v>
      </c>
    </row>
    <row r="42" spans="1:4" ht="19.5" thickBot="1" x14ac:dyDescent="0.35">
      <c r="A42" s="65"/>
      <c r="B42" s="66">
        <v>11</v>
      </c>
      <c r="C42" s="68">
        <f>IF(B42&lt;=C20,B42,"")</f>
        <v>11</v>
      </c>
      <c r="D42" s="59" t="s">
        <v>30</v>
      </c>
    </row>
    <row r="43" spans="1:4" ht="19.5" thickBot="1" x14ac:dyDescent="0.35">
      <c r="A43" s="65"/>
      <c r="B43" s="66">
        <v>12</v>
      </c>
      <c r="C43" s="68">
        <f>IF(B43&lt;=C20,B43,"")</f>
        <v>12</v>
      </c>
      <c r="D43" s="59" t="s">
        <v>17</v>
      </c>
    </row>
    <row r="44" spans="1:4" ht="19.5" thickBot="1" x14ac:dyDescent="0.35">
      <c r="A44" s="65"/>
      <c r="B44" s="66">
        <v>13</v>
      </c>
      <c r="C44" s="68">
        <f>IF(B44&lt;=C20,B44,"")</f>
        <v>13</v>
      </c>
      <c r="D44" s="59" t="s">
        <v>31</v>
      </c>
    </row>
    <row r="45" spans="1:4" ht="19.5" thickBot="1" x14ac:dyDescent="0.35">
      <c r="A45" s="65"/>
      <c r="B45" s="66">
        <v>14</v>
      </c>
      <c r="C45" s="68">
        <f>IF(B45&lt;=C20,B45,"")</f>
        <v>14</v>
      </c>
      <c r="D45" s="59" t="s">
        <v>32</v>
      </c>
    </row>
    <row r="46" spans="1:4" ht="19.5" thickBot="1" x14ac:dyDescent="0.35">
      <c r="A46" s="65"/>
      <c r="B46" s="66">
        <v>15</v>
      </c>
      <c r="C46" s="68">
        <f>IF(B46&lt;=C20,B46,"")</f>
        <v>15</v>
      </c>
      <c r="D46" s="59" t="s">
        <v>19</v>
      </c>
    </row>
    <row r="47" spans="1:4" ht="19.5" thickBot="1" x14ac:dyDescent="0.35">
      <c r="A47" s="65"/>
      <c r="B47" s="66">
        <v>16</v>
      </c>
      <c r="C47" s="68" t="str">
        <f>IF(B47&lt;=C20,B47,"")</f>
        <v/>
      </c>
      <c r="D47" s="59"/>
    </row>
    <row r="48" spans="1:4" ht="19.5" thickBot="1" x14ac:dyDescent="0.35">
      <c r="A48" s="65"/>
      <c r="B48" s="66">
        <v>17</v>
      </c>
      <c r="C48" s="68" t="str">
        <f>IF(B48&lt;=C20,B48,"")</f>
        <v/>
      </c>
      <c r="D48" s="59"/>
    </row>
    <row r="49" spans="1:4" ht="19.5" thickBot="1" x14ac:dyDescent="0.35">
      <c r="A49" s="65"/>
      <c r="B49" s="66">
        <v>18</v>
      </c>
      <c r="C49" s="68" t="str">
        <f>IF(B49&lt;=C20,B49,"")</f>
        <v/>
      </c>
      <c r="D49" s="59"/>
    </row>
    <row r="50" spans="1:4" ht="19.5" thickBot="1" x14ac:dyDescent="0.35">
      <c r="A50" s="65"/>
      <c r="B50" s="66">
        <v>19</v>
      </c>
      <c r="C50" s="68" t="str">
        <f>IF(B50&lt;=C20,B50,"")</f>
        <v/>
      </c>
      <c r="D50" s="59"/>
    </row>
    <row r="51" spans="1:4" ht="19.5" thickBot="1" x14ac:dyDescent="0.35">
      <c r="A51" s="65"/>
      <c r="B51" s="66">
        <v>20</v>
      </c>
      <c r="C51" s="68" t="str">
        <f>IF(B51&lt;=C20,B51,"")</f>
        <v/>
      </c>
      <c r="D51" s="59"/>
    </row>
    <row r="52" spans="1:4" ht="19.5" thickBot="1" x14ac:dyDescent="0.35">
      <c r="A52" s="65"/>
      <c r="B52" s="66">
        <v>21</v>
      </c>
      <c r="C52" s="68" t="str">
        <f>IF(B52&lt;=C20,B52,"")</f>
        <v/>
      </c>
      <c r="D52" s="59"/>
    </row>
    <row r="53" spans="1:4" ht="19.5" thickBot="1" x14ac:dyDescent="0.35">
      <c r="A53" s="65"/>
      <c r="B53" s="66">
        <v>22</v>
      </c>
      <c r="C53" s="68" t="str">
        <f>IF(B53&lt;=C20,B53,"")</f>
        <v/>
      </c>
      <c r="D53" s="59"/>
    </row>
    <row r="54" spans="1:4" ht="19.5" thickBot="1" x14ac:dyDescent="0.35">
      <c r="A54" s="65"/>
      <c r="B54" s="66">
        <v>23</v>
      </c>
      <c r="C54" s="68" t="str">
        <f>IF(B54&lt;=C20,B54,"")</f>
        <v/>
      </c>
      <c r="D54" s="59"/>
    </row>
    <row r="55" spans="1:4" ht="19.5" thickBot="1" x14ac:dyDescent="0.35">
      <c r="A55" s="65"/>
      <c r="B55" s="66">
        <v>24</v>
      </c>
      <c r="C55" s="68" t="str">
        <f>IF(B55&lt;=C20,B55,"")</f>
        <v/>
      </c>
      <c r="D55" s="59"/>
    </row>
    <row r="56" spans="1:4" ht="19.5" thickBot="1" x14ac:dyDescent="0.35">
      <c r="A56" s="65"/>
      <c r="B56" s="66">
        <v>25</v>
      </c>
      <c r="C56" s="68" t="str">
        <f>IF(B56&lt;=C20,B56,"")</f>
        <v/>
      </c>
      <c r="D56" s="59"/>
    </row>
    <row r="57" spans="1:4" ht="19.5" thickBot="1" x14ac:dyDescent="0.35">
      <c r="A57" s="65"/>
      <c r="B57" s="66">
        <v>26</v>
      </c>
      <c r="C57" s="68" t="str">
        <f>IF(B57&lt;=C20,B57,"")</f>
        <v/>
      </c>
      <c r="D57" s="59"/>
    </row>
    <row r="58" spans="1:4" ht="19.5" thickBot="1" x14ac:dyDescent="0.35">
      <c r="A58" s="65"/>
      <c r="B58" s="66">
        <v>27</v>
      </c>
      <c r="C58" s="68" t="str">
        <f>IF(B58&lt;=C20,B58,"")</f>
        <v/>
      </c>
      <c r="D58" s="59"/>
    </row>
    <row r="59" spans="1:4" ht="19.5" thickBot="1" x14ac:dyDescent="0.35">
      <c r="A59" s="65"/>
      <c r="B59" s="66">
        <v>28</v>
      </c>
      <c r="C59" s="68" t="str">
        <f>IF(B59&lt;=C20,B59,"")</f>
        <v/>
      </c>
      <c r="D59" s="59"/>
    </row>
    <row r="60" spans="1:4" ht="19.5" thickBot="1" x14ac:dyDescent="0.35">
      <c r="A60" s="65"/>
      <c r="B60" s="66">
        <v>29</v>
      </c>
      <c r="C60" s="68" t="str">
        <f>IF(B60&lt;=C20,B60,"")</f>
        <v/>
      </c>
      <c r="D60" s="59"/>
    </row>
    <row r="61" spans="1:4" ht="19.5" thickBot="1" x14ac:dyDescent="0.35">
      <c r="A61" s="65"/>
      <c r="B61" s="66">
        <f>C20-(C20-30)</f>
        <v>30</v>
      </c>
      <c r="C61" s="69" t="str">
        <f>IF(B61&lt;=C20,B61,"")</f>
        <v/>
      </c>
      <c r="D61" s="60"/>
    </row>
    <row r="62" spans="1:4" ht="19.5" thickTop="1" x14ac:dyDescent="0.3"/>
  </sheetData>
  <sheetProtection algorithmName="SHA-512" hashValue="4VkW+hNum0TU9t/TVsJ+sKM3NNnZfGPIYvZytu3+a/5ilzrQiTUXEXimGdoMKZvFqFzymMajsaVTASLt+tYtnA==" saltValue="Evi6W5km0VXyvnK5JveX+w==" spinCount="100000" sheet="1" objects="1" scenarios="1"/>
  <customSheetViews>
    <customSheetView guid="{3C9DE60A-E77C-4553-B7E8-BF9E204DD85B}" scale="120">
      <selection activeCell="C6" sqref="C6"/>
      <rowBreaks count="1" manualBreakCount="1">
        <brk id="28" max="16383" man="1"/>
      </rowBreaks>
      <pageMargins left="0.53" right="0.47" top="0.54" bottom="0.29000000000000004" header="0.42" footer="0.19"/>
      <pageSetup paperSize="9" scale="97" orientation="portrait" horizontalDpi="4294967292" verticalDpi="4294967292" r:id="rId1"/>
    </customSheetView>
  </customSheetViews>
  <mergeCells count="8">
    <mergeCell ref="C30:G30"/>
    <mergeCell ref="B26:G26"/>
    <mergeCell ref="B3:G3"/>
    <mergeCell ref="B13:C13"/>
    <mergeCell ref="B17:C17"/>
    <mergeCell ref="B18:G18"/>
    <mergeCell ref="B23:G23"/>
    <mergeCell ref="B14:G14"/>
  </mergeCells>
  <phoneticPr fontId="13" type="noConversion"/>
  <hyperlinks>
    <hyperlink ref="B15" r:id="rId2" xr:uid="{0B0E9069-C2BA-4832-BEA8-27FBDC02E12D}"/>
  </hyperlinks>
  <pageMargins left="0.53" right="0.47" top="0.54" bottom="0.29000000000000004" header="0.42" footer="0.19"/>
  <pageSetup paperSize="9" scale="97" orientation="portrait" horizontalDpi="4294967292" verticalDpi="4294967292" r:id="rId3"/>
  <drawing r:id="rId4"/>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tt2">
    <pageSetUpPr fitToPage="1"/>
  </sheetPr>
  <dimension ref="A1:AC51"/>
  <sheetViews>
    <sheetView showGridLines="0" showRowColHeaders="0" topLeftCell="A12" zoomScale="120" zoomScaleNormal="120" zoomScaleSheetLayoutView="70" workbookViewId="0">
      <selection activeCell="B14" sqref="B14"/>
    </sheetView>
  </sheetViews>
  <sheetFormatPr baseColWidth="10" defaultColWidth="10.875" defaultRowHeight="18.75" x14ac:dyDescent="0.3"/>
  <cols>
    <col min="1" max="1" width="6.875" style="2" customWidth="1"/>
    <col min="2" max="2" width="7.375" style="2" customWidth="1"/>
    <col min="3" max="3" width="5.5" style="2" customWidth="1"/>
    <col min="4" max="6" width="8.875" style="2" hidden="1" customWidth="1"/>
    <col min="7" max="7" width="10.875" style="2" hidden="1" customWidth="1"/>
    <col min="8" max="8" width="9.75" style="2" customWidth="1"/>
    <col min="9" max="10" width="10.875" style="2" hidden="1" customWidth="1"/>
    <col min="11" max="11" width="4.125" style="2" customWidth="1"/>
    <col min="12" max="12" width="23.5" style="2" customWidth="1"/>
    <col min="13" max="13" width="9.875" style="2" customWidth="1"/>
    <col min="14" max="14" width="10.875" style="2" hidden="1" customWidth="1"/>
    <col min="15" max="15" width="4.375" style="2" customWidth="1"/>
    <col min="16" max="16" width="23.5" style="2" customWidth="1"/>
    <col min="17" max="17" width="9.875" style="2" customWidth="1"/>
    <col min="18" max="21" width="8.625" style="2" hidden="1" customWidth="1"/>
    <col min="22" max="22" width="14.25" style="2" customWidth="1"/>
    <col min="23" max="25" width="10.875" style="2"/>
    <col min="26" max="27" width="0" style="34" hidden="1" customWidth="1"/>
    <col min="28" max="29" width="10.875" style="34"/>
    <col min="30" max="16384" width="10.875" style="2"/>
  </cols>
  <sheetData>
    <row r="1" spans="2:22" ht="18.75" customHeight="1" x14ac:dyDescent="0.3"/>
    <row r="2" spans="2:22" ht="24.75" customHeight="1" thickBot="1" x14ac:dyDescent="0.35"/>
    <row r="3" spans="2:22" ht="29.25" thickBot="1" x14ac:dyDescent="0.35">
      <c r="B3" s="262" t="s">
        <v>12</v>
      </c>
      <c r="C3" s="263"/>
      <c r="D3" s="263"/>
      <c r="E3" s="263"/>
      <c r="F3" s="263"/>
      <c r="G3" s="263"/>
      <c r="H3" s="263"/>
      <c r="I3" s="263"/>
      <c r="J3" s="263"/>
      <c r="K3" s="263"/>
      <c r="L3" s="263"/>
      <c r="M3" s="263"/>
      <c r="N3" s="263"/>
      <c r="O3" s="263"/>
      <c r="P3" s="263"/>
      <c r="Q3" s="263"/>
      <c r="R3" s="263"/>
      <c r="S3" s="263"/>
      <c r="T3" s="263"/>
      <c r="U3" s="263"/>
      <c r="V3" s="264"/>
    </row>
    <row r="4" spans="2:22" x14ac:dyDescent="0.3">
      <c r="B4" s="4"/>
    </row>
    <row r="5" spans="2:22" x14ac:dyDescent="0.3">
      <c r="B5" s="4"/>
    </row>
    <row r="6" spans="2:22" ht="23.25" x14ac:dyDescent="0.35">
      <c r="B6" s="183" t="s">
        <v>51</v>
      </c>
      <c r="C6" s="184"/>
      <c r="D6" s="184"/>
      <c r="E6" s="184"/>
      <c r="F6" s="184"/>
      <c r="G6" s="184"/>
      <c r="H6" s="184"/>
      <c r="I6" s="184"/>
      <c r="J6" s="184"/>
      <c r="K6" s="184"/>
      <c r="L6" s="184"/>
      <c r="M6" s="184"/>
      <c r="N6" s="184"/>
      <c r="O6" s="184"/>
      <c r="P6" s="184"/>
      <c r="Q6" s="184"/>
      <c r="R6" s="184"/>
      <c r="S6" s="184"/>
      <c r="T6" s="184"/>
      <c r="U6" s="184"/>
      <c r="V6" s="184"/>
    </row>
    <row r="7" spans="2:22" ht="23.25" x14ac:dyDescent="0.35">
      <c r="B7" s="183"/>
      <c r="C7" s="184"/>
      <c r="D7" s="184"/>
      <c r="E7" s="184"/>
      <c r="F7" s="184"/>
      <c r="G7" s="184"/>
      <c r="H7" s="184"/>
      <c r="I7" s="184"/>
      <c r="J7" s="184"/>
      <c r="K7" s="184"/>
      <c r="L7" s="184"/>
      <c r="M7" s="184"/>
      <c r="N7" s="184"/>
      <c r="O7" s="184"/>
      <c r="P7" s="184"/>
      <c r="Q7" s="184"/>
      <c r="R7" s="184"/>
      <c r="S7" s="184"/>
      <c r="T7" s="184"/>
      <c r="U7" s="184"/>
      <c r="V7" s="184"/>
    </row>
    <row r="8" spans="2:22" ht="23.25" x14ac:dyDescent="0.35">
      <c r="B8" s="185" t="s">
        <v>52</v>
      </c>
      <c r="C8" s="184"/>
      <c r="D8" s="184"/>
      <c r="E8" s="184"/>
      <c r="F8" s="184"/>
      <c r="G8" s="184"/>
      <c r="H8" s="184"/>
      <c r="I8" s="184"/>
      <c r="J8" s="184"/>
      <c r="K8" s="184"/>
      <c r="L8" s="184"/>
      <c r="M8" s="184"/>
      <c r="N8" s="184"/>
      <c r="O8" s="184"/>
      <c r="P8" s="184"/>
      <c r="Q8" s="184"/>
      <c r="R8" s="184"/>
      <c r="S8" s="184"/>
      <c r="T8" s="184"/>
      <c r="U8" s="184"/>
      <c r="V8" s="184"/>
    </row>
    <row r="9" spans="2:22" ht="75" customHeight="1" x14ac:dyDescent="0.3">
      <c r="B9" s="265" t="s">
        <v>53</v>
      </c>
      <c r="C9" s="265"/>
      <c r="D9" s="265"/>
      <c r="E9" s="265"/>
      <c r="F9" s="265"/>
      <c r="G9" s="265"/>
      <c r="H9" s="265"/>
      <c r="I9" s="265"/>
      <c r="J9" s="265"/>
      <c r="K9" s="265"/>
      <c r="L9" s="265"/>
      <c r="M9" s="265"/>
      <c r="N9" s="265"/>
      <c r="O9" s="265"/>
      <c r="P9" s="265"/>
      <c r="Q9" s="265"/>
      <c r="R9" s="265"/>
      <c r="S9" s="265"/>
      <c r="T9" s="265"/>
      <c r="U9" s="265"/>
      <c r="V9" s="265"/>
    </row>
    <row r="10" spans="2:22" ht="23.25" x14ac:dyDescent="0.35">
      <c r="B10" s="186"/>
      <c r="C10" s="184"/>
      <c r="D10" s="184"/>
      <c r="E10" s="184"/>
      <c r="F10" s="184"/>
      <c r="G10" s="184"/>
      <c r="H10" s="184"/>
      <c r="I10" s="184"/>
      <c r="J10" s="184"/>
      <c r="K10" s="184"/>
      <c r="L10" s="184"/>
      <c r="M10" s="184"/>
      <c r="N10" s="184"/>
      <c r="O10" s="184"/>
      <c r="P10" s="184"/>
      <c r="Q10" s="184"/>
      <c r="R10" s="184"/>
      <c r="S10" s="184"/>
      <c r="T10" s="184"/>
      <c r="U10" s="184"/>
      <c r="V10" s="184"/>
    </row>
    <row r="11" spans="2:22" ht="24" customHeight="1" x14ac:dyDescent="0.35">
      <c r="B11" s="278" t="s">
        <v>13</v>
      </c>
      <c r="C11" s="278"/>
      <c r="D11" s="184"/>
      <c r="E11" s="184"/>
      <c r="F11" s="184"/>
      <c r="G11" s="184"/>
      <c r="H11" s="184"/>
      <c r="I11" s="184"/>
      <c r="J11" s="184"/>
      <c r="K11" s="184"/>
      <c r="L11" s="184"/>
      <c r="M11" s="184"/>
      <c r="N11" s="184"/>
      <c r="O11" s="184"/>
      <c r="P11" s="184"/>
      <c r="Q11" s="184"/>
      <c r="R11" s="184"/>
      <c r="S11" s="184"/>
      <c r="T11" s="184"/>
      <c r="U11" s="184"/>
      <c r="V11" s="184"/>
    </row>
    <row r="12" spans="2:22" ht="103.5" customHeight="1" x14ac:dyDescent="0.3">
      <c r="B12" s="266" t="s">
        <v>54</v>
      </c>
      <c r="C12" s="265"/>
      <c r="D12" s="265"/>
      <c r="E12" s="265"/>
      <c r="F12" s="265"/>
      <c r="G12" s="265"/>
      <c r="H12" s="265"/>
      <c r="I12" s="265"/>
      <c r="J12" s="265"/>
      <c r="K12" s="265"/>
      <c r="L12" s="265"/>
      <c r="M12" s="265"/>
      <c r="N12" s="265"/>
      <c r="O12" s="265"/>
      <c r="P12" s="265"/>
      <c r="Q12" s="265"/>
      <c r="R12" s="265"/>
      <c r="S12" s="265"/>
      <c r="T12" s="265"/>
      <c r="U12" s="265"/>
      <c r="V12" s="265"/>
    </row>
    <row r="13" spans="2:22" ht="23.25" x14ac:dyDescent="0.35">
      <c r="B13" s="186"/>
      <c r="C13" s="184"/>
      <c r="D13" s="184"/>
      <c r="E13" s="184"/>
      <c r="F13" s="184"/>
      <c r="G13" s="184"/>
      <c r="H13" s="184"/>
      <c r="I13" s="184"/>
      <c r="J13" s="184"/>
      <c r="K13" s="184"/>
      <c r="L13" s="184"/>
      <c r="M13" s="184"/>
      <c r="N13" s="184"/>
      <c r="O13" s="184"/>
      <c r="P13" s="184"/>
      <c r="Q13" s="184"/>
      <c r="R13" s="184"/>
      <c r="S13" s="184"/>
      <c r="T13" s="184"/>
      <c r="U13" s="184"/>
      <c r="V13" s="184"/>
    </row>
    <row r="14" spans="2:22" ht="23.25" x14ac:dyDescent="0.35">
      <c r="B14" s="185" t="s">
        <v>55</v>
      </c>
      <c r="C14" s="184"/>
      <c r="D14" s="184"/>
      <c r="E14" s="184"/>
      <c r="F14" s="184"/>
      <c r="G14" s="184"/>
      <c r="H14" s="184"/>
      <c r="I14" s="184"/>
      <c r="J14" s="184"/>
      <c r="K14" s="184"/>
      <c r="L14" s="184"/>
      <c r="M14" s="184"/>
      <c r="N14" s="184"/>
      <c r="O14" s="184"/>
      <c r="P14" s="184"/>
      <c r="Q14" s="184"/>
      <c r="R14" s="184"/>
      <c r="S14" s="184"/>
      <c r="T14" s="184"/>
      <c r="U14" s="184"/>
      <c r="V14" s="184"/>
    </row>
    <row r="15" spans="2:22" ht="192.75" customHeight="1" x14ac:dyDescent="0.35">
      <c r="B15" s="266" t="s">
        <v>56</v>
      </c>
      <c r="C15" s="265"/>
      <c r="D15" s="265"/>
      <c r="E15" s="265"/>
      <c r="F15" s="265"/>
      <c r="G15" s="265"/>
      <c r="H15" s="265"/>
      <c r="I15" s="265"/>
      <c r="J15" s="265"/>
      <c r="K15" s="265"/>
      <c r="L15" s="265"/>
      <c r="M15" s="265"/>
      <c r="N15" s="265"/>
      <c r="O15" s="265"/>
      <c r="P15" s="187"/>
      <c r="Q15" s="184"/>
      <c r="R15" s="184"/>
      <c r="S15" s="184"/>
      <c r="T15" s="184"/>
      <c r="U15" s="184"/>
      <c r="V15" s="184"/>
    </row>
    <row r="16" spans="2:22" x14ac:dyDescent="0.3">
      <c r="B16" s="22"/>
      <c r="C16" s="22"/>
      <c r="D16" s="22"/>
      <c r="E16" s="22"/>
      <c r="F16" s="22"/>
      <c r="G16" s="22"/>
      <c r="H16" s="22"/>
      <c r="I16" s="22"/>
      <c r="J16" s="22"/>
      <c r="K16" s="22"/>
      <c r="L16" s="22"/>
      <c r="M16" s="22"/>
      <c r="N16" s="22"/>
      <c r="O16" s="22"/>
    </row>
    <row r="17" spans="1:27" ht="19.5" hidden="1" thickBot="1" x14ac:dyDescent="0.35">
      <c r="A17" s="65"/>
      <c r="B17" s="267" t="s">
        <v>1</v>
      </c>
      <c r="C17" s="267"/>
      <c r="D17" s="70"/>
      <c r="E17" s="70"/>
      <c r="F17" s="70"/>
      <c r="G17" s="70"/>
      <c r="H17" s="71">
        <f>Allgemeines!C20</f>
        <v>15</v>
      </c>
      <c r="I17" s="72"/>
      <c r="J17" s="73">
        <f>H17/2</f>
        <v>7.5</v>
      </c>
      <c r="K17" s="74"/>
      <c r="L17" s="74"/>
      <c r="M17" s="74"/>
      <c r="N17" s="74"/>
      <c r="O17" s="74"/>
      <c r="P17" s="65"/>
      <c r="Q17" s="65"/>
      <c r="R17" s="65"/>
      <c r="S17" s="65"/>
      <c r="T17" s="65"/>
      <c r="U17" s="65"/>
      <c r="V17" s="65"/>
    </row>
    <row r="18" spans="1:27" x14ac:dyDescent="0.3">
      <c r="A18" s="65"/>
      <c r="B18" s="230"/>
      <c r="C18" s="230"/>
      <c r="D18" s="70"/>
      <c r="E18" s="70"/>
      <c r="F18" s="70"/>
      <c r="G18" s="70"/>
      <c r="H18" s="231"/>
      <c r="I18" s="72"/>
      <c r="J18" s="73"/>
      <c r="K18" s="74"/>
      <c r="L18" s="74"/>
      <c r="M18" s="74"/>
      <c r="N18" s="74"/>
      <c r="O18" s="74"/>
      <c r="P18" s="65"/>
      <c r="Q18" s="65"/>
      <c r="R18" s="65"/>
      <c r="S18" s="65"/>
      <c r="T18" s="65"/>
      <c r="U18" s="65"/>
      <c r="V18" s="65"/>
    </row>
    <row r="19" spans="1:27" ht="39.75" customHeight="1" thickBot="1" x14ac:dyDescent="0.35">
      <c r="A19" s="65"/>
      <c r="B19" s="65"/>
      <c r="C19" s="65"/>
      <c r="D19" s="65"/>
      <c r="E19" s="65"/>
      <c r="F19" s="65"/>
      <c r="G19" s="65"/>
      <c r="H19" s="65"/>
      <c r="I19" s="65"/>
      <c r="J19" s="65"/>
      <c r="K19" s="65"/>
      <c r="L19" s="65"/>
      <c r="M19" s="65"/>
      <c r="N19" s="65"/>
      <c r="O19" s="65"/>
      <c r="P19" s="65"/>
      <c r="Q19" s="65"/>
      <c r="R19" s="65"/>
      <c r="S19" s="65"/>
      <c r="T19" s="65"/>
      <c r="U19" s="65"/>
      <c r="V19" s="65"/>
    </row>
    <row r="20" spans="1:27" ht="20.100000000000001" customHeight="1" thickTop="1" thickBot="1" x14ac:dyDescent="0.4">
      <c r="B20" s="188"/>
      <c r="C20" s="189"/>
      <c r="D20" s="268" t="s">
        <v>2</v>
      </c>
      <c r="E20" s="269"/>
      <c r="F20" s="269"/>
      <c r="G20" s="190"/>
      <c r="H20" s="191" t="s">
        <v>0</v>
      </c>
      <c r="I20" s="268" t="s">
        <v>3</v>
      </c>
      <c r="J20" s="270"/>
      <c r="K20" s="274" t="s">
        <v>49</v>
      </c>
      <c r="L20" s="275"/>
      <c r="M20" s="192" t="s">
        <v>57</v>
      </c>
      <c r="N20" s="193" t="s">
        <v>3</v>
      </c>
      <c r="O20" s="276" t="s">
        <v>49</v>
      </c>
      <c r="P20" s="277"/>
      <c r="Q20" s="194" t="s">
        <v>57</v>
      </c>
      <c r="R20" s="271" t="s">
        <v>4</v>
      </c>
      <c r="S20" s="272"/>
      <c r="T20" s="272"/>
      <c r="U20" s="273"/>
      <c r="V20" s="316" t="s">
        <v>58</v>
      </c>
      <c r="Z20" s="34" t="s">
        <v>16</v>
      </c>
      <c r="AA20" s="34" t="s">
        <v>15</v>
      </c>
    </row>
    <row r="21" spans="1:27" ht="24.75" thickTop="1" thickBot="1" x14ac:dyDescent="0.4">
      <c r="B21" s="195" t="s">
        <v>59</v>
      </c>
      <c r="C21" s="196">
        <f>J17-(J17-1)</f>
        <v>1</v>
      </c>
      <c r="D21" s="197">
        <f>H17/2</f>
        <v>7.5</v>
      </c>
      <c r="E21" s="197">
        <f>H17-(H17-1)</f>
        <v>1</v>
      </c>
      <c r="F21" s="197">
        <f>H17-(H17-3)</f>
        <v>3</v>
      </c>
      <c r="G21" s="198">
        <f>IF(C21&lt;=H17/6,D21,IF(C21&gt;H17/3,F21,E21))</f>
        <v>7.5</v>
      </c>
      <c r="H21" s="199">
        <f t="shared" ref="H21:H35" si="0">IF(K21="","",G21)</f>
        <v>7.5</v>
      </c>
      <c r="I21" s="200">
        <f>J17-(J17-1)</f>
        <v>1</v>
      </c>
      <c r="J21" s="201">
        <f>IF(I21&lt;H17,I21,IF(MOD(H17,2),H17,""))</f>
        <v>1</v>
      </c>
      <c r="K21" s="202">
        <f t="shared" ref="K21:K35" si="1">IF(J21=J20,"",J21)</f>
        <v>1</v>
      </c>
      <c r="L21" s="203" t="str">
        <f>IF(K21=Z22,AA22,IF(K21=Z23,AA23,IF(K21=Z24,AA24,IF(K21=Z25,AA25,IF(K21=Z26,AA26,IF(K21=Z27,AA27,IF(K21=Z28,AA28,IF(K21=Z29,AA29,IF(K21=Z30,AA30,IF(K21=Z31,AA31,IF(K21=Z32,AA32,IF(K21=Z33,AA33,IF(K21=Z34,AA34,IF(K21=Z35,AA35,IF(K21=Z36,AA36,IF(K21=Z37,AA37,IF(K21=Z38,AA38,IF(K21=Z39,AA39,IF(K21=Z40,AA40,IF(K21=Z41,AA41,IF(K21=Z42,AA42,IF(K21=Z43,AA43,IF(K21=Z44,AA44,IF(K21=Z45,AA45,IF(K21=Z46,AA46,IF(K21=Z47,AA47,IF(K21=Z48,AA48,IF(K21=Z49,AA49,IF(K21=Z50,AA50,IF(K21=Z51,AA51,IF(K21="","")))))))))))))))))))))))))))))))</f>
        <v>Sarah</v>
      </c>
      <c r="M21" s="204"/>
      <c r="N21" s="205">
        <f>J17-(J17-2)</f>
        <v>2</v>
      </c>
      <c r="O21" s="206">
        <f>IF(N21&lt;=H17,N21,"")</f>
        <v>2</v>
      </c>
      <c r="P21" s="203" t="str">
        <f>IF(O21=Z22,AA22,IF(O21=Z23,AA23,IF(O21=Z24,AA24,IF(O21=Z25,AA25,IF(O21=Z26,AA26,IF(O21=Z27,AA27,IF(O21=Z28,AA28,IF(O21=Z29,AA29,IF(O21=Z30,AA30,IF(O21=Z31,AA31,IF(O21=Z32,AA32,IF(O21=Z33,AA33,IF(O21=Z34,AA34,IF(O21=Z35,AA35,IF(O21=Z36,AA36,IF(O21=Z37,AA37,IF(O21=Z38,AA38,IF(O21=Z39,AA39,IF(O21=Z40,AA40,IF(O21=Z41,AA41,IF(O21=Z42,AA42,IF(O21=Z43,AA43,IF(O21=Z44,AA44,IF(O21=Z45,AA45,IF(O21=Z46,AA46,IF(O21=Z47,AA47,IF(O21=Z48,AA48,IF(O21=Z49,AA49,IF(O21=Z50,AA50,IF(O21=Z51,AA51,IF(O21="","")))))))))))))))))))))))))))))))</f>
        <v>Dominique</v>
      </c>
      <c r="Q21" s="204"/>
      <c r="R21" s="207">
        <f>H17/2-1</f>
        <v>6.5</v>
      </c>
      <c r="S21" s="208">
        <f>H17-(H17-2)</f>
        <v>2</v>
      </c>
      <c r="T21" s="208">
        <f>H17/2-2</f>
        <v>5.5</v>
      </c>
      <c r="U21" s="209">
        <f>IF(C21&lt;=H17/6,R21,IF(C21&gt;H17/3,T21,S21))</f>
        <v>6.5</v>
      </c>
      <c r="V21" s="199">
        <f t="shared" ref="V21:V35" si="2">IF(K21="","",U21)</f>
        <v>6.5</v>
      </c>
    </row>
    <row r="22" spans="1:27" ht="24" thickBot="1" x14ac:dyDescent="0.4">
      <c r="B22" s="210" t="s">
        <v>59</v>
      </c>
      <c r="C22" s="211">
        <f>C21+1</f>
        <v>2</v>
      </c>
      <c r="D22" s="208">
        <f>H17/2</f>
        <v>7.5</v>
      </c>
      <c r="E22" s="208">
        <f>H17-(H17-1)</f>
        <v>1</v>
      </c>
      <c r="F22" s="208">
        <f>H17-(H17-3)</f>
        <v>3</v>
      </c>
      <c r="G22" s="198">
        <f>IF(C22&lt;=H17/6,D22,IF(C22&gt;H17/3,F22,E22))</f>
        <v>7.5</v>
      </c>
      <c r="H22" s="212">
        <f t="shared" si="0"/>
        <v>7.5</v>
      </c>
      <c r="I22" s="213">
        <f>I21+2</f>
        <v>3</v>
      </c>
      <c r="J22" s="214">
        <f>IF(I22&lt;H17,I22,IF(MOD(H17,2),H17,""))</f>
        <v>3</v>
      </c>
      <c r="K22" s="215">
        <f t="shared" si="1"/>
        <v>3</v>
      </c>
      <c r="L22" s="216" t="str">
        <f>IF(K22=Z22,AA22,IF(K22=Z23,AA23,IF(K22=Z24,AA24,IF(K22=Z25,AA25,IF(K22=Z26,AA26,IF(K22=Z27,AA27,IF(K22=Z28,AA28,IF(K22=Z29,AA29,IF(K22=Z30,AA30,IF(K22=Z31,AA31,IF(K22=Z32,AA32,IF(K22=Z33,AA33,IF(K22=Z34,AA34,IF(K22=Z35,AA35,IF(K22=Z36,AA36,IF(K22=Z37,AA37,IF(K22=Z38,AA38,IF(K22=Z39,AA39,IF(K22=Z40,AA40,IF(K22=Z41,AA41,IF(K22=Z42,AA42,IF(K22=Z43,AA43,IF(K22=Z44,AA44,IF(K22=Z45,AA45,IF(K22=Z46,AA46,IF(K22=Z47,AA47,IF(K22=Z48,AA48,IF(K22=Z49,AA49,IF(K22=Z50,AA50,IF(K22=Z51,AA51,IF(K22="","")))))))))))))))))))))))))))))))</f>
        <v>Rahel</v>
      </c>
      <c r="M22" s="217"/>
      <c r="N22" s="205">
        <f>N21+2</f>
        <v>4</v>
      </c>
      <c r="O22" s="218">
        <f>IF(N22&lt;=H17,N22,"")</f>
        <v>4</v>
      </c>
      <c r="P22" s="216" t="str">
        <f>IF(O22=Z22,AA22,IF(O22=Z23,AA23,IF(O22=Z24,AA24,IF(O22=Z25,AA25,IF(O22=Z26,AA26,IF(O22=Z27,AA27,IF(O22=Z28,AA28,IF(O22=Z29,AA29,IF(O22=Z30,AA30,IF(O22=Z31,AA31,IF(O22=Z32,AA32,IF(O22=Z33,AA33,IF(O22=Z34,AA34,IF(O22=Z35,AA35,IF(O22=Z36,AA36,IF(O22=Z37,AA37,IF(O22=Z38,AA38,IF(O22=Z39,AA39,IF(O22=Z40,AA40,IF(O22=Z41,AA41,IF(O22=Z42,AA42,IF(O22=Z43,AA43,IF(O22=Z44,AA44,IF(O22=Z45,AA45,IF(O22=Z46,AA46,IF(O22=Z47,AA47,IF(O22=Z48,AA48,IF(O22=Z49,AA49,IF(O22=Z50,AA50,IF(O22=Z51,AA51,IF(O22="","")))))))))))))))))))))))))))))))</f>
        <v>Martina</v>
      </c>
      <c r="Q22" s="217"/>
      <c r="R22" s="207">
        <f>H17/2-1</f>
        <v>6.5</v>
      </c>
      <c r="S22" s="208">
        <f>H17-(H17-2)</f>
        <v>2</v>
      </c>
      <c r="T22" s="208">
        <f>H17/2-2</f>
        <v>5.5</v>
      </c>
      <c r="U22" s="209">
        <f>IF(C22&lt;=H17/6,R22,IF(C22&gt;H17/3,T22,S22))</f>
        <v>6.5</v>
      </c>
      <c r="V22" s="212">
        <f t="shared" si="2"/>
        <v>6.5</v>
      </c>
      <c r="Z22" s="34">
        <v>1</v>
      </c>
      <c r="AA22" s="34" t="str">
        <f>Allgemeines!D32</f>
        <v>Sarah</v>
      </c>
    </row>
    <row r="23" spans="1:27" ht="24" thickBot="1" x14ac:dyDescent="0.4">
      <c r="B23" s="210" t="s">
        <v>59</v>
      </c>
      <c r="C23" s="211">
        <f t="shared" ref="C23:C35" si="3">C22+1</f>
        <v>3</v>
      </c>
      <c r="D23" s="208">
        <f>H17/2</f>
        <v>7.5</v>
      </c>
      <c r="E23" s="208">
        <f>H17-(H17-1)</f>
        <v>1</v>
      </c>
      <c r="F23" s="208">
        <f>H17-(H17-3)</f>
        <v>3</v>
      </c>
      <c r="G23" s="198">
        <f>IF(C23&lt;=H17/6,D23,IF(C23&gt;H17/3,F23,E23))</f>
        <v>1</v>
      </c>
      <c r="H23" s="212">
        <f t="shared" si="0"/>
        <v>1</v>
      </c>
      <c r="I23" s="213">
        <f t="shared" ref="I23:I34" si="4">I22+2</f>
        <v>5</v>
      </c>
      <c r="J23" s="214">
        <f>IF(I23&lt;H17,I23,IF(MOD(H17,2),H17,""))</f>
        <v>5</v>
      </c>
      <c r="K23" s="215">
        <f t="shared" si="1"/>
        <v>5</v>
      </c>
      <c r="L23" s="216" t="str">
        <f>IF(K23=Z22,AA22,IF(K23=Z23,AA23,IF(K23=Z24,AA24,IF(K23=Z25,AA25,IF(K23=Z26,AA26,IF(K23=Z27,AA27,IF(K23=Z28,AA28,IF(K23=Z29,AA29,IF(K23=Z30,AA30,IF(K23=Z31,AA31,IF(K23=Z32,AA32,IF(K23=Z33,AA33,IF(K23=Z34,AA34,IF(K23=Z35,AA35,IF(K23=Z36,AA36,IF(K23=Z37,AA37,IF(K23=Z38,AA38,IF(K23=Z39,AA39,IF(K23=Z40,AA40,IF(K23=Z41,AA41,IF(K23=Z42,AA42,IF(K23=Z43,AA43,IF(K23=Z44,AA44,IF(K23=Z45,AA45,IF(K23=Z46,AA46,IF(K23=Z47,AA47,IF(K23=Z48,AA48,IF(K23=Z49,AA49,IF(K23=Z50,AA50,IF(K23=Z51,AA51,IF(K23="","")))))))))))))))))))))))))))))))</f>
        <v>Iris</v>
      </c>
      <c r="M23" s="217"/>
      <c r="N23" s="205">
        <f t="shared" ref="N23:N33" si="5">N22+2</f>
        <v>6</v>
      </c>
      <c r="O23" s="218">
        <f>IF(N23&lt;=H17,N23,"")</f>
        <v>6</v>
      </c>
      <c r="P23" s="216" t="str">
        <f>IF(O23=Z22,AA22,IF(O23=Z23,AA23,IF(O23=Z24,AA24,IF(O23=Z25,AA25,IF(O23=Z26,AA26,IF(O23=Z27,AA27,IF(O23=Z28,AA28,IF(O23=Z29,AA29,IF(O23=Z30,AA30,IF(O23=Z31,AA31,IF(O23=Z32,AA32,IF(O23=Z33,AA33,IF(O23=Z34,AA34,IF(O23=Z35,AA35,IF(O23=Z36,AA36,IF(O23=Z37,AA37,IF(O23=Z38,AA38,IF(O23=Z39,AA39,IF(O23=Z40,AA40,IF(O23=Z41,AA41,IF(O23=Z42,AA42,IF(O23=Z43,AA43,IF(O23=Z44,AA44,IF(O23=Z45,AA45,IF(O23=Z46,AA46,IF(O23=Z47,AA47,IF(O23=Z48,AA48,IF(O23=Z49,AA49,IF(O23=Z50,AA50,IF(O23=Z51,AA51,IF(O23="","")))))))))))))))))))))))))))))))</f>
        <v>Tabea</v>
      </c>
      <c r="Q23" s="217"/>
      <c r="R23" s="207">
        <f>H17/2-1</f>
        <v>6.5</v>
      </c>
      <c r="S23" s="208">
        <f>H17-(H17-2)</f>
        <v>2</v>
      </c>
      <c r="T23" s="208">
        <f>H17/2-2</f>
        <v>5.5</v>
      </c>
      <c r="U23" s="209">
        <f>IF(C23&lt;=H17/6,R23,IF(C23&gt;H17/3,T23,S23))</f>
        <v>2</v>
      </c>
      <c r="V23" s="212">
        <f t="shared" si="2"/>
        <v>2</v>
      </c>
      <c r="Z23" s="34">
        <v>2</v>
      </c>
      <c r="AA23" s="34" t="str">
        <f>Allgemeines!D33</f>
        <v>Dominique</v>
      </c>
    </row>
    <row r="24" spans="1:27" ht="24" thickBot="1" x14ac:dyDescent="0.4">
      <c r="B24" s="210" t="s">
        <v>59</v>
      </c>
      <c r="C24" s="211">
        <f t="shared" si="3"/>
        <v>4</v>
      </c>
      <c r="D24" s="208">
        <f>H17/2</f>
        <v>7.5</v>
      </c>
      <c r="E24" s="208">
        <f>H17-(H17-1)</f>
        <v>1</v>
      </c>
      <c r="F24" s="208">
        <f>H17-(H17-3)</f>
        <v>3</v>
      </c>
      <c r="G24" s="198">
        <f>IF(C24&lt;=H17/6,D24,IF(C24&gt;H17/3,F24,E24))</f>
        <v>1</v>
      </c>
      <c r="H24" s="212">
        <f t="shared" si="0"/>
        <v>1</v>
      </c>
      <c r="I24" s="213">
        <f t="shared" si="4"/>
        <v>7</v>
      </c>
      <c r="J24" s="214">
        <f>IF(I24&lt;H17,I24,IF(MOD(H17,2),H17,""))</f>
        <v>7</v>
      </c>
      <c r="K24" s="215">
        <f t="shared" si="1"/>
        <v>7</v>
      </c>
      <c r="L24" s="216" t="str">
        <f>IF(K24=Z22,AA22,IF(K24=Z23,AA23,IF(K24=Z24,AA24,IF(K24=Z25,AA25,IF(K24=Z26,AA26,IF(K24=Z27,AA27,IF(K24=Z28,AA28,IF(K24=Z29,AA29,IF(K24=Z30,AA30,IF(K24=Z31,AA31,IF(K24=Z32,AA32,IF(K24=Z33,AA33,IF(K24=Z34,AA34,IF(K24=Z35,AA35,IF(K24=Z36,AA36,IF(K24=Z37,AA37,IF(K24=Z38,AA38,IF(K24=Z39,AA39,IF(K24=Z40,AA40,IF(K24=Z41,AA41,IF(K24=Z42,AA42,IF(K24=Z43,AA43,IF(K24=Z44,AA44,IF(K24=Z45,AA45,IF(K24=Z46,AA46,IF(K24=Z47,AA47,IF(K24=Z48,AA48,IF(K24=Z49,AA49,IF(K24=Z50,AA50,IF(K24=Z51,AA51,IF(K24="","")))))))))))))))))))))))))))))))</f>
        <v>Viviane</v>
      </c>
      <c r="M24" s="217"/>
      <c r="N24" s="205">
        <f t="shared" si="5"/>
        <v>8</v>
      </c>
      <c r="O24" s="218">
        <f>IF(N24&lt;=H17,N24,"")</f>
        <v>8</v>
      </c>
      <c r="P24" s="216" t="str">
        <f>IF(O24=Z22,AA22,IF(O24=Z23,AA23,IF(O24=Z24,AA24,IF(O24=Z25,AA25,IF(O24=Z26,AA26,IF(O24=Z27,AA27,IF(O24=Z28,AA28,IF(O24=Z29,AA29,IF(O24=Z30,AA30,IF(O24=Z31,AA31,IF(O24=Z32,AA32,IF(O24=Z33,AA33,IF(O24=Z34,AA34,IF(O24=Z35,AA35,IF(O24=Z36,AA36,IF(O24=Z37,AA37,IF(O24=Z38,AA38,IF(O24=Z39,AA39,IF(O24=Z40,AA40,IF(O24=Z41,AA41,IF(O24=Z42,AA42,IF(O24=Z43,AA43,IF(O24=Z44,AA44,IF(O24=Z45,AA45,IF(O24=Z46,AA46,IF(O24=Z47,AA47,IF(O24=Z48,AA48,IF(O24=Z49,AA49,IF(O24=Z50,AA50,IF(O24=Z51,AA51,IF(O24="","")))))))))))))))))))))))))))))))</f>
        <v>Roger</v>
      </c>
      <c r="Q24" s="217"/>
      <c r="R24" s="207">
        <f>H17/2-1</f>
        <v>6.5</v>
      </c>
      <c r="S24" s="208">
        <f>H17-(H17-2)</f>
        <v>2</v>
      </c>
      <c r="T24" s="208">
        <f>H17/2-2</f>
        <v>5.5</v>
      </c>
      <c r="U24" s="209">
        <f>IF(C24&lt;=H17/6,R24,IF(C24&gt;H17/3,T24,S24))</f>
        <v>2</v>
      </c>
      <c r="V24" s="212">
        <f t="shared" si="2"/>
        <v>2</v>
      </c>
      <c r="Z24" s="34">
        <v>3</v>
      </c>
      <c r="AA24" s="34" t="str">
        <f>Allgemeines!D34</f>
        <v>Rahel</v>
      </c>
    </row>
    <row r="25" spans="1:27" ht="24" thickBot="1" x14ac:dyDescent="0.4">
      <c r="B25" s="210" t="s">
        <v>59</v>
      </c>
      <c r="C25" s="211">
        <f t="shared" si="3"/>
        <v>5</v>
      </c>
      <c r="D25" s="208">
        <f>H17/2</f>
        <v>7.5</v>
      </c>
      <c r="E25" s="208">
        <f>H17-(H17-1)</f>
        <v>1</v>
      </c>
      <c r="F25" s="208">
        <f>H17-(H17-3)</f>
        <v>3</v>
      </c>
      <c r="G25" s="198">
        <f>IF(C25&lt;=H17/6,D25,IF(C25&gt;H17/3,F25,E25))</f>
        <v>1</v>
      </c>
      <c r="H25" s="212">
        <f t="shared" si="0"/>
        <v>1</v>
      </c>
      <c r="I25" s="213">
        <f t="shared" si="4"/>
        <v>9</v>
      </c>
      <c r="J25" s="214">
        <f>IF(I25&lt;H17,I25,IF(MOD(H17,2),H17,""))</f>
        <v>9</v>
      </c>
      <c r="K25" s="215">
        <f t="shared" si="1"/>
        <v>9</v>
      </c>
      <c r="L25" s="216" t="str">
        <f>IF(K25=Z22,AA22,IF(K25=Z23,AA23,IF(K25=Z24,AA24,IF(K25=Z25,AA25,IF(K25=Z26,AA26,IF(K25=Z27,AA27,IF(K25=Z28,AA28,IF(K25=Z29,AA29,IF(K25=Z30,AA30,IF(K25=Z31,AA31,IF(K25=Z32,AA32,IF(K25=Z33,AA33,IF(K25=Z34,AA34,IF(K25=Z35,AA35,IF(K25=Z36,AA36,IF(K25=Z37,AA37,IF(K25=Z38,AA38,IF(K25=Z39,AA39,IF(K25=Z40,AA40,IF(K25=Z41,AA41,IF(K25=Z42,AA42,IF(K25=Z43,AA43,IF(K25=Z44,AA44,IF(K25=Z45,AA45,IF(K25=Z46,AA46,IF(K25=Z47,AA47,IF(K25=Z48,AA48,IF(K25=Z49,AA49,IF(K25=Z50,AA50,IF(K25=Z51,AA51,IF(K25="","")))))))))))))))))))))))))))))))</f>
        <v>Dimitri</v>
      </c>
      <c r="M25" s="217"/>
      <c r="N25" s="205">
        <f t="shared" si="5"/>
        <v>10</v>
      </c>
      <c r="O25" s="218">
        <f>IF(N25&lt;=H17,N25,"")</f>
        <v>10</v>
      </c>
      <c r="P25" s="216" t="str">
        <f>IF(O25=Z22,AA22,IF(O25=Z23,AA23,IF(O25=Z24,AA24,IF(O25=Z25,AA25,IF(O25=Z26,AA26,IF(O25=Z27,AA27,IF(O25=Z28,AA28,IF(O25=Z29,AA29,IF(O25=Z30,AA30,IF(O25=Z31,AA31,IF(O25=Z32,AA32,IF(O25=Z33,AA33,IF(O25=Z34,AA34,IF(O25=Z35,AA35,IF(O25=Z36,AA36,IF(O25=Z37,AA37,IF(O25=Z38,AA38,IF(O25=Z39,AA39,IF(O25=Z40,AA40,IF(O25=Z41,AA41,IF(O25=Z42,AA42,IF(O25=Z43,AA43,IF(O25=Z44,AA44,IF(O25=Z45,AA45,IF(O25=Z46,AA46,IF(O25=Z47,AA47,IF(O25=Z48,AA48,IF(O25=Z49,AA49,IF(O25=Z50,AA50,IF(O25=Z51,AA51,IF(O25="","")))))))))))))))))))))))))))))))</f>
        <v>Hugo</v>
      </c>
      <c r="Q25" s="217"/>
      <c r="R25" s="207">
        <f>H17/2-1</f>
        <v>6.5</v>
      </c>
      <c r="S25" s="208">
        <f>H17-(H17-2)</f>
        <v>2</v>
      </c>
      <c r="T25" s="208">
        <f>H17/2-2</f>
        <v>5.5</v>
      </c>
      <c r="U25" s="209">
        <f>IF(C25&lt;=H17/6,R25,IF(C25&gt;H17/3,T25,S25))</f>
        <v>2</v>
      </c>
      <c r="V25" s="212">
        <f t="shared" si="2"/>
        <v>2</v>
      </c>
      <c r="Z25" s="34">
        <v>4</v>
      </c>
      <c r="AA25" s="34" t="str">
        <f>Allgemeines!D35</f>
        <v>Martina</v>
      </c>
    </row>
    <row r="26" spans="1:27" ht="24" thickBot="1" x14ac:dyDescent="0.4">
      <c r="B26" s="210" t="s">
        <v>59</v>
      </c>
      <c r="C26" s="211">
        <f t="shared" si="3"/>
        <v>6</v>
      </c>
      <c r="D26" s="208">
        <f>H17/2</f>
        <v>7.5</v>
      </c>
      <c r="E26" s="208">
        <f>H17-(H17-1)</f>
        <v>1</v>
      </c>
      <c r="F26" s="208">
        <f>H17-(H17-3)</f>
        <v>3</v>
      </c>
      <c r="G26" s="198">
        <f>IF(C26&lt;=H17/6,D26,IF(C26&gt;H17/3,F26,E26))</f>
        <v>3</v>
      </c>
      <c r="H26" s="212">
        <f t="shared" si="0"/>
        <v>3</v>
      </c>
      <c r="I26" s="213">
        <f t="shared" si="4"/>
        <v>11</v>
      </c>
      <c r="J26" s="214">
        <f>IF(I26&lt;H17,I26,IF(MOD(H17,2),H17,""))</f>
        <v>11</v>
      </c>
      <c r="K26" s="215">
        <f t="shared" si="1"/>
        <v>11</v>
      </c>
      <c r="L26" s="216" t="str">
        <f>IF(K26=Z22,AA22,IF(K26=Z23,AA23,IF(K26=Z24,AA24,IF(K26=Z25,AA25,IF(K26=Z26,AA26,IF(K26=Z27,AA27,IF(K26=Z28,AA28,IF(K26=Z29,AA29,IF(K26=Z30,AA30,IF(K26=Z31,AA31,IF(K26=Z32,AA32,IF(K26=Z33,AA33,IF(K26=Z34,AA34,IF(K26=Z35,AA35,IF(K26=Z36,AA36,IF(K26=Z37,AA37,IF(K26=Z38,AA38,IF(K26=Z39,AA39,IF(K26=Z40,AA40,IF(K26=Z41,AA41,IF(K26=Z42,AA42,IF(K26=Z43,AA43,IF(K26=Z44,AA44,IF(K26=Z45,AA45,IF(K26=Z46,AA46,IF(K26=Z47,AA47,IF(K26=Z48,AA48,IF(K26=Z49,AA49,IF(K26=Z50,AA50,IF(K26=Z51,AA51,IF(K26="","")))))))))))))))))))))))))))))))</f>
        <v>Martin</v>
      </c>
      <c r="M26" s="217"/>
      <c r="N26" s="205">
        <f t="shared" si="5"/>
        <v>12</v>
      </c>
      <c r="O26" s="218">
        <f>IF(N26&lt;=H17,N26,"")</f>
        <v>12</v>
      </c>
      <c r="P26" s="216" t="str">
        <f>IF(O26=Z22,AA22,IF(O26=Z23,AA23,IF(O26=Z24,AA24,IF(O26=Z25,AA25,IF(O26=Z26,AA26,IF(O26=Z27,AA27,IF(O26=Z28,AA28,IF(O26=Z29,AA29,IF(O26=Z30,AA30,IF(O26=Z31,AA31,IF(O26=Z32,AA32,IF(O26=Z33,AA33,IF(O26=Z34,AA34,IF(O26=Z35,AA35,IF(O26=Z36,AA36,IF(O26=Z37,AA37,IF(O26=Z38,AA38,IF(O26=Z39,AA39,IF(O26=Z40,AA40,IF(O26=Z41,AA41,IF(O26=Z42,AA42,IF(O26=Z43,AA43,IF(O26=Z44,AA44,IF(O26=Z45,AA45,IF(O26=Z46,AA46,IF(O26=Z47,AA47,IF(O26=Z48,AA48,IF(O26=Z49,AA49,IF(O26=Z50,AA50,IF(O26=Z51,AA51,IF(O26="","")))))))))))))))))))))))))))))))</f>
        <v>Andreas</v>
      </c>
      <c r="Q26" s="217"/>
      <c r="R26" s="207">
        <f>H17/2-1</f>
        <v>6.5</v>
      </c>
      <c r="S26" s="208">
        <f>H17-(H17-2)</f>
        <v>2</v>
      </c>
      <c r="T26" s="208">
        <f>H17/2-2</f>
        <v>5.5</v>
      </c>
      <c r="U26" s="209">
        <f>IF(C26&lt;=H17/6,R26,IF(C26&gt;H17/3,T26,S26))</f>
        <v>5.5</v>
      </c>
      <c r="V26" s="212">
        <f t="shared" si="2"/>
        <v>5.5</v>
      </c>
      <c r="Z26" s="34">
        <v>5</v>
      </c>
      <c r="AA26" s="34" t="str">
        <f>Allgemeines!D36</f>
        <v>Iris</v>
      </c>
    </row>
    <row r="27" spans="1:27" ht="24" thickBot="1" x14ac:dyDescent="0.4">
      <c r="B27" s="210" t="s">
        <v>59</v>
      </c>
      <c r="C27" s="211">
        <f t="shared" si="3"/>
        <v>7</v>
      </c>
      <c r="D27" s="208">
        <f>H17/2</f>
        <v>7.5</v>
      </c>
      <c r="E27" s="208">
        <f>H17-(H17-1)</f>
        <v>1</v>
      </c>
      <c r="F27" s="208">
        <f>H17-(H17-3)</f>
        <v>3</v>
      </c>
      <c r="G27" s="198">
        <f>IF(C27&lt;=H17/6,D27,IF(C27&gt;H17/3,F27,E27))</f>
        <v>3</v>
      </c>
      <c r="H27" s="212">
        <f t="shared" si="0"/>
        <v>3</v>
      </c>
      <c r="I27" s="213">
        <f t="shared" si="4"/>
        <v>13</v>
      </c>
      <c r="J27" s="214">
        <f>IF(I27&lt;H17,I27,IF(MOD(H17,2),H17,""))</f>
        <v>13</v>
      </c>
      <c r="K27" s="215">
        <f t="shared" si="1"/>
        <v>13</v>
      </c>
      <c r="L27" s="216" t="str">
        <f>IF(K27=Z22,AA22,IF(K27=Z23,AA23,IF(K27=Z24,AA24,IF(K27=Z25,AA25,IF(K27=Z26,AA26,IF(K27=Z27,AA27,IF(K27=Z28,AA28,IF(K27=Z29,AA29,IF(K27=Z30,AA30,IF(K27=Z31,AA31,IF(K27=Z32,AA32,IF(K27=Z33,AA33,IF(K27=Z34,AA34,IF(K27=Z35,AA35,IF(K27=Z36,AA36,IF(K27=Z37,AA37,IF(K27=Z38,AA38,IF(K27=Z39,AA39,IF(K27=Z40,AA40,IF(K27=Z41,AA41,IF(K27=Z42,AA42,IF(K27=Z43,AA43,IF(K27=Z44,AA44,IF(K27=Z45,AA45,IF(K27=Z46,AA46,IF(K27=Z47,AA47,IF(K27=Z48,AA48,IF(K27=Z49,AA49,IF(K27=Z50,AA50,IF(K27=Z51,AA51,IF(K27="","")))))))))))))))))))))))))))))))</f>
        <v>Urs</v>
      </c>
      <c r="M27" s="217"/>
      <c r="N27" s="205">
        <f t="shared" si="5"/>
        <v>14</v>
      </c>
      <c r="O27" s="218">
        <f>IF(N27&lt;=H17,N27,"")</f>
        <v>14</v>
      </c>
      <c r="P27" s="216" t="str">
        <f>IF(O27=Z22,AA22,IF(O27=Z23,AA23,IF(O27=Z24,AA24,IF(O27=Z25,AA25,IF(O27=Z26,AA26,IF(O27=Z27,AA27,IF(O27=Z28,AA28,IF(O27=Z29,AA29,IF(O27=Z30,AA30,IF(O27=Z31,AA31,IF(O27=Z32,AA32,IF(O27=Z33,AA33,IF(O27=Z34,AA34,IF(O27=Z35,AA35,IF(O27=Z36,AA36,IF(O27=Z37,AA37,IF(O27=Z38,AA38,IF(O27=Z39,AA39,IF(O27=Z40,AA40,IF(O27=Z41,AA41,IF(O27=Z42,AA42,IF(O27=Z43,AA43,IF(O27=Z44,AA44,IF(O27=Z45,AA45,IF(O27=Z46,AA46,IF(O27=Z47,AA47,IF(O27=Z48,AA48,IF(O27=Z49,AA49,IF(O27=Z50,AA50,IF(O27=Z51,AA51,IF(O27="","")))))))))))))))))))))))))))))))</f>
        <v>Reto</v>
      </c>
      <c r="Q27" s="217"/>
      <c r="R27" s="207">
        <f>H17/2-1</f>
        <v>6.5</v>
      </c>
      <c r="S27" s="208">
        <f>H17-(H17-2)</f>
        <v>2</v>
      </c>
      <c r="T27" s="208">
        <f>H17/2-2</f>
        <v>5.5</v>
      </c>
      <c r="U27" s="209">
        <f>IF(C27&lt;=H17/6,R27,IF(C27&gt;H17/3,T27,S27))</f>
        <v>5.5</v>
      </c>
      <c r="V27" s="212">
        <f t="shared" si="2"/>
        <v>5.5</v>
      </c>
      <c r="Z27" s="34">
        <v>6</v>
      </c>
      <c r="AA27" s="34" t="str">
        <f>Allgemeines!D37</f>
        <v>Tabea</v>
      </c>
    </row>
    <row r="28" spans="1:27" ht="24" thickBot="1" x14ac:dyDescent="0.4">
      <c r="B28" s="210" t="s">
        <v>59</v>
      </c>
      <c r="C28" s="211">
        <f t="shared" si="3"/>
        <v>8</v>
      </c>
      <c r="D28" s="208">
        <f>H17/2</f>
        <v>7.5</v>
      </c>
      <c r="E28" s="208">
        <f>H17-(H17-1)</f>
        <v>1</v>
      </c>
      <c r="F28" s="208">
        <f>H17-(H17-3)</f>
        <v>3</v>
      </c>
      <c r="G28" s="198">
        <f>IF(C28&lt;=H17/6,D28,IF(C28&gt;H17/3,F28,E28))</f>
        <v>3</v>
      </c>
      <c r="H28" s="212">
        <f t="shared" si="0"/>
        <v>3</v>
      </c>
      <c r="I28" s="213">
        <f t="shared" si="4"/>
        <v>15</v>
      </c>
      <c r="J28" s="214">
        <f>IF(I28&lt;H17,I28,IF(MOD(H17,2),H17,""))</f>
        <v>15</v>
      </c>
      <c r="K28" s="215">
        <f t="shared" si="1"/>
        <v>15</v>
      </c>
      <c r="L28" s="216" t="str">
        <f>IF(K28=Z22,AA22,IF(K28=Z23,AA23,IF(K28=Z24,AA24,IF(K28=Z25,AA25,IF(K28=Z26,AA26,IF(K28=Z27,AA27,IF(K28=Z28,AA28,IF(K28=Z29,AA29,IF(K28=Z30,AA30,IF(K28=Z31,AA31,IF(K28=Z32,AA32,IF(K28=Z33,AA33,IF(K28=Z34,AA34,IF(K28=Z35,AA35,IF(K28=Z36,AA36,IF(K28=Z37,AA37,IF(K28=Z38,AA38,IF(K28=Z39,AA39,IF(K28=Z40,AA40,IF(K28=Z41,AA41,IF(K28=Z42,AA42,IF(K28=Z43,AA43,IF(K28=Z44,AA44,IF(K28=Z45,AA45,IF(K28=Z46,AA46,IF(K28=Z47,AA47,IF(K28=Z48,AA48,IF(K28=Z49,AA49,IF(K28=Z50,AA50,IF(K28=Z51,AA51,IF(K28="","")))))))))))))))))))))))))))))))</f>
        <v>Roland</v>
      </c>
      <c r="M28" s="217"/>
      <c r="N28" s="205">
        <f t="shared" si="5"/>
        <v>16</v>
      </c>
      <c r="O28" s="218" t="str">
        <f>IF(N28&lt;=H17,N28,"")</f>
        <v/>
      </c>
      <c r="P28" s="216" t="str">
        <f>IF(O28=Z22,AA22,IF(O28=Z23,AA23,IF(O28=Z24,AA24,IF(O28=Z25,AA25,IF(O28=Z26,AA26,IF(O28=Z27,AA27,IF(O28=Z28,AA28,IF(O28=Z29,AA29,IF(O28=Z30,AA30,IF(O28=Z31,AA31,IF(O28=Z32,AA32,IF(O28=Z33,AA33,IF(O28=Z34,AA34,IF(O28=Z35,AA35,IF(O28=Z36,AA36,IF(O28=Z37,AA37,IF(O28=Z38,AA38,IF(O28=Z39,AA39,IF(O28=Z40,AA40,IF(O28=Z41,AA41,IF(O28=Z42,AA42,IF(O28=Z43,AA43,IF(O28=Z44,AA44,IF(O28=Z45,AA45,IF(O28=Z46,AA46,IF(O28=Z47,AA47,IF(O28=Z48,AA48,IF(O28=Z49,AA49,IF(O28=Z50,AA50,IF(O28=Z51,AA51,IF(O28="","")))))))))))))))))))))))))))))))</f>
        <v/>
      </c>
      <c r="Q28" s="217"/>
      <c r="R28" s="207">
        <f>H17/2-1</f>
        <v>6.5</v>
      </c>
      <c r="S28" s="208">
        <f>H17-(H17-2)</f>
        <v>2</v>
      </c>
      <c r="T28" s="208">
        <f>H17/2-2</f>
        <v>5.5</v>
      </c>
      <c r="U28" s="209">
        <f>IF(C28&lt;=H17/6,R28,IF(C28&gt;H17/3,T28,S28))</f>
        <v>5.5</v>
      </c>
      <c r="V28" s="212">
        <f t="shared" si="2"/>
        <v>5.5</v>
      </c>
      <c r="Z28" s="34">
        <v>7</v>
      </c>
      <c r="AA28" s="34" t="str">
        <f>Allgemeines!D38</f>
        <v>Viviane</v>
      </c>
    </row>
    <row r="29" spans="1:27" ht="24" thickBot="1" x14ac:dyDescent="0.4">
      <c r="B29" s="210" t="s">
        <v>59</v>
      </c>
      <c r="C29" s="211">
        <f t="shared" si="3"/>
        <v>9</v>
      </c>
      <c r="D29" s="208">
        <f>H17/2</f>
        <v>7.5</v>
      </c>
      <c r="E29" s="208">
        <f>H17-(H17-1)</f>
        <v>1</v>
      </c>
      <c r="F29" s="208">
        <f>H17-(H17-3)</f>
        <v>3</v>
      </c>
      <c r="G29" s="198">
        <f>IF(C29&lt;=H17/6,D29,IF(C29&gt;H17/3,F29,E29))</f>
        <v>3</v>
      </c>
      <c r="H29" s="212" t="str">
        <f t="shared" si="0"/>
        <v/>
      </c>
      <c r="I29" s="213">
        <f t="shared" si="4"/>
        <v>17</v>
      </c>
      <c r="J29" s="214">
        <f>IF(I29&lt;H17,I29,IF(MOD(H17,2),H17,""))</f>
        <v>15</v>
      </c>
      <c r="K29" s="215" t="str">
        <f t="shared" si="1"/>
        <v/>
      </c>
      <c r="L29" s="216" t="str">
        <f>IF(K29=Z22,AA22,IF(K29=Z23,AA23,IF(K29=Z24,AA24,IF(K29=Z25,AA25,IF(K29=Z26,AA26,IF(K29=Z27,AA27,IF(K29=Z28,AA28,IF(K29=Z29,AA29,IF(K29=Z30,AA30,IF(K29=Z31,AA31,IF(K29=Z32,AA32,IF(K29=Z33,AA33,IF(K29=Z34,AA34,IF(K29=Z35,AA35,IF(K29=Z36,AA36,IF(K29=Z37,AA37,IF(K29=Z38,AA38,IF(K29=Z39,AA39,IF(K29=Z40,AA40,IF(K29=Z41,AA41,IF(K29=Z42,AA42,IF(K29=Z43,AA43,IF(K29=Z44,AA44,IF(K29=Z45,AA45,IF(K29=Z46,AA46,IF(K29=Z47,AA47,IF(K29=Z48,AA48,IF(K29=Z49,AA49,IF(K29=Z50,AA50,IF(K29=Z51,AA51,IF(K29="","")))))))))))))))))))))))))))))))</f>
        <v/>
      </c>
      <c r="M29" s="217"/>
      <c r="N29" s="205">
        <f t="shared" si="5"/>
        <v>18</v>
      </c>
      <c r="O29" s="218" t="str">
        <f>IF(N29&lt;=H17,N29,"")</f>
        <v/>
      </c>
      <c r="P29" s="216" t="str">
        <f>IF(O29=Z22,AA22,IF(O29=Z23,AA23,IF(O29=Z24,AA24,IF(O29=Z25,AA25,IF(O29=Z26,AA26,IF(O29=Z27,AA27,IF(O29=Z28,AA28,IF(O29=Z29,AA29,IF(O29=Z30,AA30,IF(O29=Z31,AA31,IF(O29=Z32,AA32,IF(O29=Z33,AA33,IF(O29=Z34,AA34,IF(O29=Z35,AA35,IF(O29=Z36,AA36,IF(O29=Z37,AA37,IF(O29=Z38,AA38,IF(O29=Z39,AA39,IF(O29=Z40,AA40,IF(O29=Z41,AA41,IF(O29=Z42,AA42,IF(O29=Z43,AA43,IF(O29=Z44,AA44,IF(O29=Z45,AA45,IF(O29=Z46,AA46,IF(O29=Z47,AA47,IF(O29=Z48,AA48,IF(O29=Z49,AA49,IF(O29=Z50,AA50,IF(O29=Z51,AA51,IF(O29="","")))))))))))))))))))))))))))))))</f>
        <v/>
      </c>
      <c r="Q29" s="217"/>
      <c r="R29" s="207">
        <f>H17/2-1</f>
        <v>6.5</v>
      </c>
      <c r="S29" s="208">
        <f>H17-(H17-2)</f>
        <v>2</v>
      </c>
      <c r="T29" s="208">
        <f>H17/2-2</f>
        <v>5.5</v>
      </c>
      <c r="U29" s="209">
        <f>IF(C29&lt;=H17/6,R29,IF(C29&gt;H17/3,T29,S29))</f>
        <v>5.5</v>
      </c>
      <c r="V29" s="212" t="str">
        <f t="shared" si="2"/>
        <v/>
      </c>
      <c r="Z29" s="34">
        <v>8</v>
      </c>
      <c r="AA29" s="34" t="str">
        <f>Allgemeines!D39</f>
        <v>Roger</v>
      </c>
    </row>
    <row r="30" spans="1:27" ht="24" thickBot="1" x14ac:dyDescent="0.4">
      <c r="B30" s="210" t="s">
        <v>59</v>
      </c>
      <c r="C30" s="211">
        <f t="shared" si="3"/>
        <v>10</v>
      </c>
      <c r="D30" s="208">
        <f>H17/2</f>
        <v>7.5</v>
      </c>
      <c r="E30" s="208">
        <f>H17-(H17-1)</f>
        <v>1</v>
      </c>
      <c r="F30" s="208">
        <f>H17-(H17-3)</f>
        <v>3</v>
      </c>
      <c r="G30" s="198">
        <f>IF(C30&lt;=H17/6,D30,IF(C30&gt;H17/3,F30,E30))</f>
        <v>3</v>
      </c>
      <c r="H30" s="212" t="str">
        <f t="shared" si="0"/>
        <v/>
      </c>
      <c r="I30" s="213">
        <f t="shared" si="4"/>
        <v>19</v>
      </c>
      <c r="J30" s="214">
        <f>IF(I30&lt;H17,I30,IF(MOD(H17,2),H17,""))</f>
        <v>15</v>
      </c>
      <c r="K30" s="215" t="str">
        <f t="shared" si="1"/>
        <v/>
      </c>
      <c r="L30" s="216" t="str">
        <f>IF(K30=Z22,AA22,IF(K30=Z23,AA23,IF(K30=Z24,AA24,IF(K30=Z25,AA25,IF(K30=Z26,AA26,IF(K30=Z27,AA27,IF(K30=Z28,AA28,IF(K30=Z29,AA29,IF(K30=Z30,AA30,IF(K30=Z31,AA31,IF(K30=Z32,AA32,IF(K30=Z33,AA33,IF(K30=Z34,AA34,IF(K30=Z35,AA35,IF(K30=Z36,AA36,IF(K30=Z37,AA37,IF(K30=Z38,AA38,IF(K30=Z39,AA39,IF(K30=Z40,AA40,IF(K30=Z41,AA41,IF(K30=Z42,AA42,IF(K30=Z43,AA43,IF(K30=Z44,AA44,IF(K30=Z45,AA45,IF(K30=Z46,AA46,IF(K30=Z47,AA47,IF(K30=Z48,AA48,IF(K30=Z49,AA49,IF(K30=Z50,AA50,IF(K30=Z51,AA51,IF(K30="","")))))))))))))))))))))))))))))))</f>
        <v/>
      </c>
      <c r="M30" s="217"/>
      <c r="N30" s="205">
        <f t="shared" si="5"/>
        <v>20</v>
      </c>
      <c r="O30" s="218" t="str">
        <f>IF(N30&lt;=H17,N30,"")</f>
        <v/>
      </c>
      <c r="P30" s="216" t="str">
        <f>IF(O30=Z22,AA22,IF(O30=Z23,AA23,IF(O30=Z24,AA24,IF(O30=Z25,AA25,IF(O30=Z26,AA26,IF(O30=Z27,AA27,IF(O30=Z28,AA28,IF(O30=Z29,AA29,IF(O30=Z30,AA30,IF(O30=Z31,AA31,IF(O30=Z32,AA32,IF(O30=Z33,AA33,IF(O30=Z34,AA34,IF(O30=Z35,AA35,IF(O30=Z36,AA36,IF(O30=Z37,AA37,IF(O30=Z38,AA38,IF(O30=Z39,AA39,IF(O30=Z40,AA40,IF(O30=Z41,AA41,IF(O30=Z42,AA42,IF(O30=Z43,AA43,IF(O30=Z44,AA44,IF(O30=Z45,AA45,IF(O30=Z46,AA46,IF(O30=Z47,AA47,IF(O30=Z48,AA48,IF(O30=Z49,AA49,IF(O30=Z50,AA50,IF(O30=Z51,AA51,IF(O30="","")))))))))))))))))))))))))))))))</f>
        <v/>
      </c>
      <c r="Q30" s="217"/>
      <c r="R30" s="207">
        <f>H17/2-1</f>
        <v>6.5</v>
      </c>
      <c r="S30" s="208">
        <f>H17-(H17-2)</f>
        <v>2</v>
      </c>
      <c r="T30" s="208">
        <f>H17/2-2</f>
        <v>5.5</v>
      </c>
      <c r="U30" s="209">
        <f>IF(C30&lt;=H17/6,R30,IF(C30&gt;H17/3,T30,S30))</f>
        <v>5.5</v>
      </c>
      <c r="V30" s="212" t="str">
        <f t="shared" si="2"/>
        <v/>
      </c>
      <c r="Z30" s="34">
        <v>9</v>
      </c>
      <c r="AA30" s="34" t="str">
        <f>Allgemeines!D40</f>
        <v>Dimitri</v>
      </c>
    </row>
    <row r="31" spans="1:27" ht="24" thickBot="1" x14ac:dyDescent="0.4">
      <c r="B31" s="210" t="s">
        <v>59</v>
      </c>
      <c r="C31" s="211">
        <f t="shared" si="3"/>
        <v>11</v>
      </c>
      <c r="D31" s="208">
        <f>H17/2</f>
        <v>7.5</v>
      </c>
      <c r="E31" s="208">
        <f>H17-(H17-1)</f>
        <v>1</v>
      </c>
      <c r="F31" s="208">
        <f>H17-(H17-3)</f>
        <v>3</v>
      </c>
      <c r="G31" s="198">
        <f>IF(C31&lt;=H17/6,D31,IF(C31&gt;H17/3,F31,E31))</f>
        <v>3</v>
      </c>
      <c r="H31" s="212" t="str">
        <f t="shared" si="0"/>
        <v/>
      </c>
      <c r="I31" s="213">
        <f t="shared" si="4"/>
        <v>21</v>
      </c>
      <c r="J31" s="214">
        <f>IF(I31&lt;H17,I31,IF(MOD(H17,2),H17,""))</f>
        <v>15</v>
      </c>
      <c r="K31" s="215" t="str">
        <f t="shared" si="1"/>
        <v/>
      </c>
      <c r="L31" s="216" t="str">
        <f>IF(K31=Z22,AA22,IF(K31=Z23,AA23,IF(K31=Z24,AA24,IF(K31=Z25,AA25,IF(K31=Z26,AA26,IF(K31=Z27,AA27,IF(K31=Z28,AA28,IF(K31=Z29,AA29,IF(K31=Z30,AA30,IF(K31=Z31,AA31,IF(K31=Z32,AA32,IF(K31=Z33,AA33,IF(K31=Z34,AA34,IF(K31=Z35,AA35,IF(K31=Z36,AA36,IF(K31=Z37,AA37,IF(K31=Z38,AA38,IF(K31=Z39,AA39,IF(K31=Z40,AA40,IF(K31=Z41,AA41,IF(K31=Z42,AA42,IF(K31=Z43,AA43,IF(K31=Z44,AA44,IF(K31=Z45,AA45,IF(K31=Z46,AA46,IF(K31=Z47,AA47,IF(K31=Z48,AA48,IF(K31=Z49,AA49,IF(K31=Z50,AA50,IF(K31=Z51,AA51,IF(K31="","")))))))))))))))))))))))))))))))</f>
        <v/>
      </c>
      <c r="M31" s="217"/>
      <c r="N31" s="205">
        <f t="shared" si="5"/>
        <v>22</v>
      </c>
      <c r="O31" s="218" t="str">
        <f>IF(N31&lt;=H17,N31,"")</f>
        <v/>
      </c>
      <c r="P31" s="216" t="str">
        <f>IF(O31=Z22,AA22,IF(O31=Z23,AA23,IF(O31=Z24,AA24,IF(O31=Z25,AA25,IF(O31=Z26,AA26,IF(O31=Z27,AA27,IF(O31=Z28,AA28,IF(O31=Z29,AA29,IF(O31=Z30,AA30,IF(O31=Z31,AA31,IF(O31=Z32,AA32,IF(O31=Z33,AA33,IF(O31=Z34,AA34,IF(O31=Z35,AA35,IF(O31=Z36,AA36,IF(O31=Z37,AA37,IF(O31=Z38,AA38,IF(O31=Z39,AA39,IF(O31=Z40,AA40,IF(O31=Z41,AA41,IF(O31=Z42,AA42,IF(O31=Z43,AA43,IF(O31=Z44,AA44,IF(O31=Z45,AA45,IF(O31=Z46,AA46,IF(O31=Z47,AA47,IF(O31=Z48,AA48,IF(O31=Z49,AA49,IF(O31=Z50,AA50,IF(O31=Z51,AA51,IF(O31="","")))))))))))))))))))))))))))))))</f>
        <v/>
      </c>
      <c r="Q31" s="217"/>
      <c r="R31" s="207">
        <f>H17/2-1</f>
        <v>6.5</v>
      </c>
      <c r="S31" s="208">
        <f>H17-(H17-2)</f>
        <v>2</v>
      </c>
      <c r="T31" s="208">
        <f>H17/2-2</f>
        <v>5.5</v>
      </c>
      <c r="U31" s="209">
        <f>IF(C31&lt;=H17/6,R31,IF(C31&gt;H17/3,T31,S31))</f>
        <v>5.5</v>
      </c>
      <c r="V31" s="212" t="str">
        <f t="shared" si="2"/>
        <v/>
      </c>
      <c r="Z31" s="34">
        <v>10</v>
      </c>
      <c r="AA31" s="34" t="str">
        <f>Allgemeines!D41</f>
        <v>Hugo</v>
      </c>
    </row>
    <row r="32" spans="1:27" ht="24" thickBot="1" x14ac:dyDescent="0.4">
      <c r="B32" s="210" t="s">
        <v>59</v>
      </c>
      <c r="C32" s="211">
        <f t="shared" si="3"/>
        <v>12</v>
      </c>
      <c r="D32" s="208">
        <f>H17/2</f>
        <v>7.5</v>
      </c>
      <c r="E32" s="208">
        <f>H17-(H17-1)</f>
        <v>1</v>
      </c>
      <c r="F32" s="208">
        <f>H17-(H17-3)</f>
        <v>3</v>
      </c>
      <c r="G32" s="198">
        <f>IF(C32&lt;=H17/6,D32,IF(C32&gt;H17/3,F32,E32))</f>
        <v>3</v>
      </c>
      <c r="H32" s="212" t="str">
        <f t="shared" si="0"/>
        <v/>
      </c>
      <c r="I32" s="213">
        <f t="shared" si="4"/>
        <v>23</v>
      </c>
      <c r="J32" s="214">
        <f>IF(I32&lt;H17,I32,IF(MOD(H17,2),H17,""))</f>
        <v>15</v>
      </c>
      <c r="K32" s="215" t="str">
        <f t="shared" si="1"/>
        <v/>
      </c>
      <c r="L32" s="216" t="str">
        <f>IF(K32=Z22,AA22,IF(K32=Z23,AA23,IF(K32=Z24,AA24,IF(K32=Z25,AA25,IF(K32=Z26,AA26,IF(K32=Z27,AA27,IF(K32=Z28,AA28,IF(K32=Z29,AA29,IF(K32=Z30,AA30,IF(K32=Z31,AA31,IF(K32=Z32,AA32,IF(K32=Z33,AA33,IF(K32=Z34,AA34,IF(K32=Z35,AA35,IF(K32=Z36,AA36,IF(K32=Z37,AA37,IF(K32=Z38,AA38,IF(K32=Z39,AA39,IF(K32=Z40,AA40,IF(K32=Z41,AA41,IF(K32=Z42,AA42,IF(K32=Z43,AA43,IF(K32=Z44,AA44,IF(K32=Z45,AA45,IF(K32=Z46,AA46,IF(K32=Z47,AA47,IF(K32=Z48,AA48,IF(K32=Z49,AA49,IF(K32=Z50,AA50,IF(K32=Z51,AA51,IF(K32="","")))))))))))))))))))))))))))))))</f>
        <v/>
      </c>
      <c r="M32" s="217"/>
      <c r="N32" s="205">
        <f t="shared" si="5"/>
        <v>24</v>
      </c>
      <c r="O32" s="218" t="str">
        <f>IF(N32&lt;=H17,N32,"")</f>
        <v/>
      </c>
      <c r="P32" s="216" t="str">
        <f>IF(O32=Z22,AA22,IF(O32=Z23,AA23,IF(O32=Z24,AA24,IF(O32=Z25,AA25,IF(O32=Z26,AA26,IF(O32=Z27,AA27,IF(O32=Z28,AA28,IF(O32=Z29,AA29,IF(O32=Z30,AA30,IF(O32=Z31,AA31,IF(O32=Z32,AA32,IF(O32=Z33,AA33,IF(O32=Z34,AA34,IF(O32=Z35,AA35,IF(O32=Z36,AA36,IF(O32=Z37,AA37,IF(O32=Z38,AA38,IF(O32=Z39,AA39,IF(O32=Z40,AA40,IF(O32=Z41,AA41,IF(O32=Z42,AA42,IF(O32=Z43,AA43,IF(O32=Z44,AA44,IF(O32=Z45,AA45,IF(O32=Z46,AA46,IF(O32=Z47,AA47,IF(O32=Z48,AA48,IF(O32=Z49,AA49,IF(O32=Z50,AA50,IF(O32=Z51,AA51,IF(O32="","")))))))))))))))))))))))))))))))</f>
        <v/>
      </c>
      <c r="Q32" s="217"/>
      <c r="R32" s="207">
        <f>H17/2-1</f>
        <v>6.5</v>
      </c>
      <c r="S32" s="208">
        <f>H17-(H17-2)</f>
        <v>2</v>
      </c>
      <c r="T32" s="208">
        <f>H17/2-2</f>
        <v>5.5</v>
      </c>
      <c r="U32" s="209">
        <f>IF(C32&lt;=H17/6,R32,IF(C32&gt;H17/3,T32,S32))</f>
        <v>5.5</v>
      </c>
      <c r="V32" s="212" t="str">
        <f t="shared" si="2"/>
        <v/>
      </c>
      <c r="Z32" s="34">
        <v>11</v>
      </c>
      <c r="AA32" s="34" t="str">
        <f>Allgemeines!D42</f>
        <v>Martin</v>
      </c>
    </row>
    <row r="33" spans="2:27" ht="24" thickBot="1" x14ac:dyDescent="0.4">
      <c r="B33" s="210" t="s">
        <v>59</v>
      </c>
      <c r="C33" s="211">
        <f t="shared" si="3"/>
        <v>13</v>
      </c>
      <c r="D33" s="208">
        <f>H17/2</f>
        <v>7.5</v>
      </c>
      <c r="E33" s="208">
        <f>H17-(H17-1)</f>
        <v>1</v>
      </c>
      <c r="F33" s="208">
        <f>H17-(H17-3)</f>
        <v>3</v>
      </c>
      <c r="G33" s="198">
        <f>IF(C33&lt;=H17/6,D33,IF(C33&gt;H17/3,F33,E33))</f>
        <v>3</v>
      </c>
      <c r="H33" s="212" t="str">
        <f t="shared" si="0"/>
        <v/>
      </c>
      <c r="I33" s="213">
        <f t="shared" si="4"/>
        <v>25</v>
      </c>
      <c r="J33" s="214">
        <f>IF(I33&lt;H17,I33,IF(MOD(H17,2),H17,""))</f>
        <v>15</v>
      </c>
      <c r="K33" s="215" t="str">
        <f t="shared" si="1"/>
        <v/>
      </c>
      <c r="L33" s="216" t="str">
        <f>IF(K33=Z22,AA22,IF(K33=Z23,AA23,IF(K33=Z24,AA24,IF(K33=Z25,AA25,IF(K33=Z26,AA26,IF(K33=Z27,AA27,IF(K33=Z28,AA28,IF(K33=Z29,AA29,IF(K33=Z30,AA30,IF(K33=Z31,AA31,IF(K33=Z32,AA32,IF(K33=Z33,AA33,IF(K33=Z34,AA34,IF(K33=Z35,AA35,IF(K33=Z36,AA36,IF(K33=Z37,AA37,IF(K33=Z38,AA38,IF(K33=Z39,AA39,IF(K33=Z40,AA40,IF(K33=Z41,AA41,IF(K33=Z42,AA42,IF(K33=Z43,AA43,IF(K33=Z44,AA44,IF(K33=Z45,AA45,IF(K33=Z46,AA46,IF(K33=Z47,AA47,IF(K33=Z48,AA48,IF(K33=Z49,AA49,IF(K33=Z50,AA50,IF(K33=Z51,AA51,IF(K33="","")))))))))))))))))))))))))))))))</f>
        <v/>
      </c>
      <c r="M33" s="217"/>
      <c r="N33" s="205">
        <f t="shared" si="5"/>
        <v>26</v>
      </c>
      <c r="O33" s="218" t="str">
        <f>IF(N33&lt;=H17,N33,"")</f>
        <v/>
      </c>
      <c r="P33" s="216" t="str">
        <f>IF(O33=Z22,AA22,IF(O33=Z23,AA23,IF(O33=Z24,AA24,IF(O33=Z25,AA25,IF(O33=Z26,AA26,IF(O33=Z27,AA27,IF(O33=Z28,AA28,IF(O33=Z29,AA29,IF(O33=Z30,AA30,IF(O33=Z31,AA31,IF(O33=Z32,AA32,IF(O33=Z33,AA33,IF(O33=Z34,AA34,IF(O33=Z35,AA35,IF(O33=Z36,AA36,IF(O33=Z37,AA37,IF(O33=Z38,AA38,IF(O33=Z39,AA39,IF(O33=Z40,AA40,IF(O33=Z41,AA41,IF(O33=Z42,AA42,IF(O33=Z43,AA43,IF(O33=Z44,AA44,IF(O33=Z45,AA45,IF(O33=Z46,AA46,IF(O33=Z47,AA47,IF(O33=Z48,AA48,IF(O33=Z49,AA49,IF(O33=Z50,AA50,IF(O33=Z51,AA51,IF(O33="","")))))))))))))))))))))))))))))))</f>
        <v/>
      </c>
      <c r="Q33" s="217"/>
      <c r="R33" s="207">
        <f>H17/2-1</f>
        <v>6.5</v>
      </c>
      <c r="S33" s="208">
        <f>H17-(H17-2)</f>
        <v>2</v>
      </c>
      <c r="T33" s="208">
        <f>H17/2-2</f>
        <v>5.5</v>
      </c>
      <c r="U33" s="209">
        <f>IF(C33&lt;=H17/6,R33,IF(C33&gt;H17/3,T33,S33))</f>
        <v>5.5</v>
      </c>
      <c r="V33" s="212" t="str">
        <f t="shared" si="2"/>
        <v/>
      </c>
      <c r="Z33" s="34">
        <v>12</v>
      </c>
      <c r="AA33" s="34" t="str">
        <f>Allgemeines!D43</f>
        <v>Andreas</v>
      </c>
    </row>
    <row r="34" spans="2:27" ht="24" thickBot="1" x14ac:dyDescent="0.4">
      <c r="B34" s="210" t="s">
        <v>59</v>
      </c>
      <c r="C34" s="211">
        <f t="shared" si="3"/>
        <v>14</v>
      </c>
      <c r="D34" s="208">
        <f>H17/2</f>
        <v>7.5</v>
      </c>
      <c r="E34" s="208">
        <f>H17-(H17-1)</f>
        <v>1</v>
      </c>
      <c r="F34" s="208">
        <f>H17-(H17-3)</f>
        <v>3</v>
      </c>
      <c r="G34" s="198">
        <f>IF(C34&lt;=H17/6,D34,IF(C34&gt;H17/3,F34,E34))</f>
        <v>3</v>
      </c>
      <c r="H34" s="212" t="str">
        <f t="shared" si="0"/>
        <v/>
      </c>
      <c r="I34" s="213">
        <f t="shared" si="4"/>
        <v>27</v>
      </c>
      <c r="J34" s="214">
        <f>IF(I34&lt;H17,I34,IF(MOD(H17,2),H17,""))</f>
        <v>15</v>
      </c>
      <c r="K34" s="215" t="str">
        <f t="shared" si="1"/>
        <v/>
      </c>
      <c r="L34" s="216" t="str">
        <f>IF(K34=Z22,AA22,IF(K34=Z23,AA23,IF(K34=Z24,AA24,IF(K34=Z25,AA25,IF(K34=Z26,AA26,IF(K34=Z27,AA27,IF(K34=Z28,AA28,IF(K34=Z29,AA29,IF(K34=Z30,AA30,IF(K34=Z31,AA31,IF(K34=Z32,AA32,IF(K34=Z33,AA33,IF(K34=Z34,AA34,IF(K34=Z35,AA35,IF(K34=Z36,AA36,IF(K34=Z37,AA37,IF(K34=Z38,AA38,IF(K34=Z39,AA39,IF(K34=Z40,AA40,IF(K34=Z41,AA41,IF(K34=Z42,AA42,IF(K34=Z43,AA43,IF(K34=Z44,AA44,IF(K34=Z45,AA45,IF(K34=Z46,AA46,IF(K34=Z47,AA47,IF(K34=Z48,AA48,IF(K34=Z49,AA49,IF(K34=Z50,AA50,IF(K34=Z51,AA51,IF(K34="","")))))))))))))))))))))))))))))))</f>
        <v/>
      </c>
      <c r="M34" s="217"/>
      <c r="N34" s="205">
        <f>N33+2</f>
        <v>28</v>
      </c>
      <c r="O34" s="218" t="str">
        <f>IF(N34&lt;=H17,N34,"")</f>
        <v/>
      </c>
      <c r="P34" s="216" t="str">
        <f>IF(O34=Z22,AA22,IF(O34=Z23,AA23,IF(O34=Z24,AA24,IF(O34=Z25,AA25,IF(O34=Z26,AA26,IF(O34=Z27,AA27,IF(O34=Z28,AA28,IF(O34=Z29,AA29,IF(O34=Z30,AA30,IF(O34=Z31,AA31,IF(O34=Z32,AA32,IF(O34=Z33,AA33,IF(O34=Z34,AA34,IF(O34=Z35,AA35,IF(O34=Z36,AA36,IF(O34=Z37,AA37,IF(O34=Z38,AA38,IF(O34=Z39,AA39,IF(O34=Z40,AA40,IF(O34=Z41,AA41,IF(O34=Z42,AA42,IF(O34=Z43,AA43,IF(O34=Z44,AA44,IF(O34=Z45,AA45,IF(O34=Z46,AA46,IF(O34=Z47,AA47,IF(O34=Z48,AA48,IF(O34=Z49,AA49,IF(O34=Z50,AA50,IF(O34=Z51,AA51,IF(O34="","")))))))))))))))))))))))))))))))</f>
        <v/>
      </c>
      <c r="Q34" s="217"/>
      <c r="R34" s="207">
        <f>H17/2-1</f>
        <v>6.5</v>
      </c>
      <c r="S34" s="208">
        <f>H17-(H17-2)</f>
        <v>2</v>
      </c>
      <c r="T34" s="208">
        <f>H17/2-2</f>
        <v>5.5</v>
      </c>
      <c r="U34" s="209">
        <f>IF(C34&lt;=H17/6,R34,IF(C34&gt;H17/3,T34,S34))</f>
        <v>5.5</v>
      </c>
      <c r="V34" s="212" t="str">
        <f t="shared" si="2"/>
        <v/>
      </c>
      <c r="Z34" s="34">
        <v>13</v>
      </c>
      <c r="AA34" s="34" t="str">
        <f>Allgemeines!D44</f>
        <v>Urs</v>
      </c>
    </row>
    <row r="35" spans="2:27" ht="24" thickBot="1" x14ac:dyDescent="0.4">
      <c r="B35" s="219" t="s">
        <v>59</v>
      </c>
      <c r="C35" s="220">
        <f t="shared" si="3"/>
        <v>15</v>
      </c>
      <c r="D35" s="221">
        <f>H17/2</f>
        <v>7.5</v>
      </c>
      <c r="E35" s="221">
        <f>H17-(H17-1)</f>
        <v>1</v>
      </c>
      <c r="F35" s="221">
        <f>H17-(H17-3)</f>
        <v>3</v>
      </c>
      <c r="G35" s="198">
        <f>IF(C35&lt;=H17/6,D35,IF(C35&gt;H17/3,F35,E35))</f>
        <v>3</v>
      </c>
      <c r="H35" s="222" t="str">
        <f t="shared" si="0"/>
        <v/>
      </c>
      <c r="I35" s="223">
        <f>I34+2</f>
        <v>29</v>
      </c>
      <c r="J35" s="224">
        <f>IF(I35&lt;H17,I35,IF(MOD(H17,2),H17,""))</f>
        <v>15</v>
      </c>
      <c r="K35" s="225" t="str">
        <f t="shared" si="1"/>
        <v/>
      </c>
      <c r="L35" s="226" t="str">
        <f>IF(K35=Z22,AA22,IF(K35=Z23,AA23,IF(K35=Z24,AA24,IF(K35=Z25,AA25,IF(K35=Z26,AA26,IF(K35=Z27,AA27,IF(K35=Z28,AA28,IF(K35=Z29,AA29,IF(K35=Z30,AA30,IF(K35=Z31,AA31,IF(K35=Z32,AA32,IF(K35=Z33,AA33,IF(K35=Z34,AA34,IF(K35=Z35,AA35,IF(K35=Z36,AA36,IF(K35=Z37,AA37,IF(K35=Z38,AA38,IF(K35=Z39,AA39,IF(K35=Z40,AA40,IF(K35=Z41,AA41,IF(K35=Z42,AA42,IF(K35=Z43,AA43,IF(K35=Z44,AA44,IF(K35=Z45,AA45,IF(K35=Z46,AA46,IF(K35=Z47,AA47,IF(K35=Z48,AA48,IF(K35=Z49,AA49,IF(K35=Z50,AA50,IF(K35=Z51,AA51,IF(K35="","")))))))))))))))))))))))))))))))</f>
        <v/>
      </c>
      <c r="M35" s="227"/>
      <c r="N35" s="205">
        <f>N34+2</f>
        <v>30</v>
      </c>
      <c r="O35" s="228" t="str">
        <f>IF(N35&lt;=H17,N35,"")</f>
        <v/>
      </c>
      <c r="P35" s="226" t="str">
        <f>IF(O35=Z22,AA22,IF(O35=Z23,AA23,IF(O35=Z24,AA24,IF(O35=Z25,AA25,IF(O35=Z26,AA26,IF(O35=Z27,AA27,IF(O35=Z28,AA28,IF(O35=Z29,AA29,IF(O35=Z30,AA30,IF(O35=Z31,AA31,IF(O35=Z32,AA32,IF(O35=Z33,AA33,IF(O35=Z34,AA34,IF(O35=Z35,AA35,IF(O35=Z36,AA36,IF(O35=Z37,AA37,IF(O35=Z38,AA38,IF(O35=Z39,AA39,IF(O35=Z40,AA40,IF(O35=Z41,AA41,IF(O35=Z42,AA42,IF(O35=Z43,AA43,IF(O35=Z44,AA44,IF(O35=Z45,AA45,IF(O35=Z46,AA46,IF(O35=Z47,AA47,IF(O35=Z48,AA48,IF(O35=Z49,AA49,IF(O35=Z50,AA50,IF(O35=Z51,AA51,IF(O35="","")))))))))))))))))))))))))))))))</f>
        <v/>
      </c>
      <c r="Q35" s="227"/>
      <c r="R35" s="229">
        <f>H17/2-1</f>
        <v>6.5</v>
      </c>
      <c r="S35" s="221">
        <f>H17-(H17-2)</f>
        <v>2</v>
      </c>
      <c r="T35" s="221">
        <f>H17/2-2</f>
        <v>5.5</v>
      </c>
      <c r="U35" s="209">
        <f>IF(C35&lt;=H17/6,R35,IF(C35&gt;H17/3,T35,S35))</f>
        <v>5.5</v>
      </c>
      <c r="V35" s="222" t="str">
        <f t="shared" si="2"/>
        <v/>
      </c>
      <c r="Z35" s="34">
        <v>14</v>
      </c>
      <c r="AA35" s="34" t="str">
        <f>Allgemeines!D45</f>
        <v>Reto</v>
      </c>
    </row>
    <row r="36" spans="2:27" ht="19.5" thickTop="1" x14ac:dyDescent="0.3">
      <c r="Z36" s="34">
        <v>15</v>
      </c>
      <c r="AA36" s="34" t="str">
        <f>Allgemeines!D46</f>
        <v>Roland</v>
      </c>
    </row>
    <row r="37" spans="2:27" x14ac:dyDescent="0.3">
      <c r="Z37" s="34">
        <v>16</v>
      </c>
      <c r="AA37" s="34">
        <f>Allgemeines!D47</f>
        <v>0</v>
      </c>
    </row>
    <row r="38" spans="2:27" x14ac:dyDescent="0.3">
      <c r="Z38" s="34">
        <v>17</v>
      </c>
      <c r="AA38" s="34">
        <f>Allgemeines!D48</f>
        <v>0</v>
      </c>
    </row>
    <row r="39" spans="2:27" x14ac:dyDescent="0.3">
      <c r="Z39" s="34">
        <v>18</v>
      </c>
      <c r="AA39" s="34">
        <f>Allgemeines!D49</f>
        <v>0</v>
      </c>
    </row>
    <row r="40" spans="2:27" x14ac:dyDescent="0.3">
      <c r="Z40" s="34">
        <v>19</v>
      </c>
      <c r="AA40" s="34">
        <f>Allgemeines!D50</f>
        <v>0</v>
      </c>
    </row>
    <row r="41" spans="2:27" x14ac:dyDescent="0.3">
      <c r="Z41" s="34">
        <v>20</v>
      </c>
      <c r="AA41" s="34">
        <f>Allgemeines!D51</f>
        <v>0</v>
      </c>
    </row>
    <row r="42" spans="2:27" x14ac:dyDescent="0.3">
      <c r="Z42" s="34">
        <v>21</v>
      </c>
      <c r="AA42" s="34">
        <f>Allgemeines!D52</f>
        <v>0</v>
      </c>
    </row>
    <row r="43" spans="2:27" x14ac:dyDescent="0.3">
      <c r="Z43" s="34">
        <v>22</v>
      </c>
      <c r="AA43" s="34">
        <f>Allgemeines!D53</f>
        <v>0</v>
      </c>
    </row>
    <row r="44" spans="2:27" x14ac:dyDescent="0.3">
      <c r="Z44" s="34">
        <v>23</v>
      </c>
      <c r="AA44" s="34">
        <f>Allgemeines!D54</f>
        <v>0</v>
      </c>
    </row>
    <row r="45" spans="2:27" x14ac:dyDescent="0.3">
      <c r="Z45" s="34">
        <v>24</v>
      </c>
      <c r="AA45" s="34">
        <f>Allgemeines!D55</f>
        <v>0</v>
      </c>
    </row>
    <row r="46" spans="2:27" x14ac:dyDescent="0.3">
      <c r="Z46" s="34">
        <v>25</v>
      </c>
      <c r="AA46" s="34">
        <f>Allgemeines!D56</f>
        <v>0</v>
      </c>
    </row>
    <row r="47" spans="2:27" x14ac:dyDescent="0.3">
      <c r="Z47" s="34">
        <v>26</v>
      </c>
      <c r="AA47" s="34">
        <f>Allgemeines!D57</f>
        <v>0</v>
      </c>
    </row>
    <row r="48" spans="2:27" x14ac:dyDescent="0.3">
      <c r="Z48" s="34">
        <v>27</v>
      </c>
      <c r="AA48" s="34">
        <f>Allgemeines!D58</f>
        <v>0</v>
      </c>
    </row>
    <row r="49" spans="26:27" x14ac:dyDescent="0.3">
      <c r="Z49" s="34">
        <v>28</v>
      </c>
      <c r="AA49" s="34">
        <f>Allgemeines!D59</f>
        <v>0</v>
      </c>
    </row>
    <row r="50" spans="26:27" x14ac:dyDescent="0.3">
      <c r="Z50" s="34">
        <v>29</v>
      </c>
      <c r="AA50" s="34">
        <f>Allgemeines!D60</f>
        <v>0</v>
      </c>
    </row>
    <row r="51" spans="26:27" x14ac:dyDescent="0.3">
      <c r="Z51" s="34">
        <v>30</v>
      </c>
      <c r="AA51" s="34">
        <f>Allgemeines!D61</f>
        <v>0</v>
      </c>
    </row>
  </sheetData>
  <sheetProtection algorithmName="SHA-512" hashValue="YfadDw049REe3jHDlXAEzQOVPHHa6l8UOBArEQC1UroqczEIugX61Bx4M/A6HSneVUKJgaliSUVQRTbNYaI0Cw==" saltValue="eJWLa2hvqW37PvwlXdn8fQ==" spinCount="100000" sheet="1" objects="1" scenarios="1"/>
  <customSheetViews>
    <customSheetView guid="{3C9DE60A-E77C-4553-B7E8-BF9E204DD85B}" fitToPage="1" hiddenRows="1" hiddenColumns="1">
      <selection activeCell="H37" sqref="H37"/>
      <rowBreaks count="1" manualBreakCount="1">
        <brk id="16" max="16383" man="1"/>
      </rowBreaks>
      <pageMargins left="0.63000000000000012" right="0.6100000000000001" top="1" bottom="0.5" header="0.5" footer="0.5"/>
      <pageSetup paperSize="9" scale="69" fitToHeight="0" orientation="portrait" horizontalDpi="4294967292" verticalDpi="4294967292" r:id="rId1"/>
      <headerFooter>
        <oddFooter>&amp;L&amp;"Calibri,Standard"&amp;10&amp;K000000www.ubs-kidscup.ch/schule</oddFooter>
      </headerFooter>
    </customSheetView>
  </customSheetViews>
  <mergeCells count="11">
    <mergeCell ref="B3:V3"/>
    <mergeCell ref="B9:V9"/>
    <mergeCell ref="B12:V12"/>
    <mergeCell ref="B17:C17"/>
    <mergeCell ref="D20:F20"/>
    <mergeCell ref="I20:J20"/>
    <mergeCell ref="R20:U20"/>
    <mergeCell ref="B15:O15"/>
    <mergeCell ref="K20:L20"/>
    <mergeCell ref="O20:P20"/>
    <mergeCell ref="B11:C11"/>
  </mergeCells>
  <phoneticPr fontId="13" type="noConversion"/>
  <pageMargins left="0.63000000000000012" right="0.6100000000000001" top="1" bottom="0.5" header="0.5" footer="0.5"/>
  <pageSetup paperSize="9" scale="63" fitToHeight="0" orientation="portrait" horizontalDpi="4294967292" verticalDpi="4294967292" r:id="rId2"/>
  <headerFooter>
    <oddFooter>&amp;L&amp;"Calibri,Standard"&amp;10&amp;K000000www.ubs-kidscup.ch/schule</oddFooter>
  </headerFooter>
  <rowBreaks count="1" manualBreakCount="1">
    <brk id="18" max="16383" man="1"/>
  </rowBreaks>
  <ignoredErrors>
    <ignoredError sqref="C35" evalError="1"/>
  </ignoredErrors>
  <drawing r:id="rId3"/>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tt3"/>
  <dimension ref="A2:T66"/>
  <sheetViews>
    <sheetView showGridLines="0" showRowColHeaders="0" topLeftCell="C38" zoomScale="120" zoomScaleNormal="120" zoomScaleSheetLayoutView="140" workbookViewId="0">
      <selection activeCell="O47" sqref="O47"/>
    </sheetView>
  </sheetViews>
  <sheetFormatPr baseColWidth="10" defaultColWidth="10.875" defaultRowHeight="18.75" x14ac:dyDescent="0.3"/>
  <cols>
    <col min="1" max="2" width="10.875" style="7" hidden="1" customWidth="1"/>
    <col min="3" max="3" width="5.5" style="7" customWidth="1"/>
    <col min="4" max="4" width="22.5" style="7" customWidth="1"/>
    <col min="5" max="8" width="10.375" style="7" customWidth="1"/>
    <col min="9" max="9" width="10.875" style="7" hidden="1" customWidth="1"/>
    <col min="10" max="10" width="1" style="7" hidden="1" customWidth="1"/>
    <col min="11" max="11" width="11.625" style="7" customWidth="1"/>
    <col min="12" max="13" width="10.875" style="7" hidden="1" customWidth="1"/>
    <col min="14" max="14" width="11.625" style="7" customWidth="1"/>
    <col min="15" max="15" width="10.875" style="7"/>
    <col min="16" max="16" width="10.875" style="7" hidden="1" customWidth="1"/>
    <col min="17" max="17" width="25.875" style="7" hidden="1" customWidth="1"/>
    <col min="18" max="16384" width="10.875" style="7"/>
  </cols>
  <sheetData>
    <row r="2" spans="1:19" ht="24.75" customHeight="1" thickBot="1" x14ac:dyDescent="0.35"/>
    <row r="3" spans="1:19" ht="24" customHeight="1" thickBot="1" x14ac:dyDescent="0.35">
      <c r="C3" s="46"/>
      <c r="D3" s="279" t="s">
        <v>39</v>
      </c>
      <c r="E3" s="280"/>
      <c r="F3" s="280"/>
      <c r="G3" s="280"/>
      <c r="H3" s="280"/>
      <c r="I3" s="280"/>
      <c r="J3" s="280"/>
      <c r="K3" s="280"/>
      <c r="L3" s="280"/>
      <c r="M3" s="280"/>
      <c r="N3" s="280"/>
      <c r="O3" s="280"/>
      <c r="P3" s="280"/>
      <c r="Q3" s="280"/>
      <c r="R3" s="280"/>
      <c r="S3" s="281"/>
    </row>
    <row r="4" spans="1:19" x14ac:dyDescent="0.3">
      <c r="C4" s="8"/>
      <c r="D4" s="8"/>
      <c r="P4" s="48"/>
      <c r="Q4" s="48"/>
      <c r="R4" s="48"/>
      <c r="S4" s="48"/>
    </row>
    <row r="5" spans="1:19" ht="96" customHeight="1" x14ac:dyDescent="0.3">
      <c r="A5" s="36"/>
      <c r="B5" s="36"/>
      <c r="D5" s="284" t="s">
        <v>60</v>
      </c>
      <c r="E5" s="284"/>
      <c r="F5" s="284"/>
      <c r="G5" s="284"/>
      <c r="H5" s="284"/>
      <c r="I5" s="284"/>
      <c r="J5" s="284"/>
      <c r="K5" s="284"/>
      <c r="L5" s="284"/>
      <c r="M5" s="284"/>
      <c r="N5" s="284"/>
      <c r="O5" s="284"/>
      <c r="P5" s="284"/>
      <c r="Q5" s="284"/>
      <c r="R5" s="284"/>
      <c r="S5" s="284"/>
    </row>
    <row r="6" spans="1:19" ht="23.25" x14ac:dyDescent="0.35">
      <c r="A6" s="36"/>
      <c r="B6" s="36"/>
      <c r="C6" s="37"/>
      <c r="D6" s="178"/>
      <c r="E6" s="179"/>
      <c r="F6" s="179"/>
      <c r="G6" s="179"/>
      <c r="H6" s="179"/>
      <c r="I6" s="179"/>
      <c r="J6" s="179"/>
      <c r="K6" s="179"/>
      <c r="L6" s="179"/>
      <c r="M6" s="179"/>
      <c r="N6" s="179"/>
      <c r="O6" s="179"/>
      <c r="P6" s="177"/>
      <c r="Q6" s="177"/>
      <c r="R6" s="177"/>
      <c r="S6" s="177"/>
    </row>
    <row r="7" spans="1:19" ht="23.25" x14ac:dyDescent="0.35">
      <c r="A7" s="36"/>
      <c r="B7" s="36"/>
      <c r="D7" s="180" t="s">
        <v>61</v>
      </c>
      <c r="E7" s="179"/>
      <c r="F7" s="179"/>
      <c r="G7" s="179"/>
      <c r="H7" s="179"/>
      <c r="I7" s="179"/>
      <c r="J7" s="179"/>
      <c r="K7" s="179"/>
      <c r="L7" s="179"/>
      <c r="M7" s="179"/>
      <c r="N7" s="179"/>
      <c r="O7" s="179"/>
      <c r="P7" s="177"/>
      <c r="Q7" s="177"/>
      <c r="R7" s="177"/>
      <c r="S7" s="177"/>
    </row>
    <row r="8" spans="1:19" ht="72" customHeight="1" x14ac:dyDescent="0.3">
      <c r="A8" s="36"/>
      <c r="B8" s="36"/>
      <c r="D8" s="283" t="s">
        <v>62</v>
      </c>
      <c r="E8" s="283"/>
      <c r="F8" s="283"/>
      <c r="G8" s="283"/>
      <c r="H8" s="283"/>
      <c r="I8" s="283"/>
      <c r="J8" s="283"/>
      <c r="K8" s="283"/>
      <c r="L8" s="283"/>
      <c r="M8" s="283"/>
      <c r="N8" s="283"/>
      <c r="O8" s="283"/>
      <c r="P8" s="283"/>
      <c r="Q8" s="283"/>
      <c r="R8" s="283"/>
      <c r="S8" s="283"/>
    </row>
    <row r="9" spans="1:19" ht="23.25" x14ac:dyDescent="0.35">
      <c r="A9" s="36"/>
      <c r="B9" s="36"/>
      <c r="C9" s="38"/>
      <c r="D9" s="181"/>
      <c r="E9" s="179"/>
      <c r="F9" s="179"/>
      <c r="G9" s="179"/>
      <c r="H9" s="179"/>
      <c r="I9" s="179"/>
      <c r="J9" s="179"/>
      <c r="K9" s="179"/>
      <c r="L9" s="179"/>
      <c r="M9" s="179"/>
      <c r="N9" s="179"/>
      <c r="O9" s="179"/>
      <c r="P9" s="177"/>
      <c r="Q9" s="177"/>
      <c r="R9" s="177"/>
      <c r="S9" s="177"/>
    </row>
    <row r="10" spans="1:19" ht="21" customHeight="1" x14ac:dyDescent="0.35">
      <c r="A10" s="36"/>
      <c r="B10" s="36"/>
      <c r="D10" s="182" t="s">
        <v>63</v>
      </c>
      <c r="E10" s="179"/>
      <c r="F10" s="179"/>
      <c r="G10" s="179"/>
      <c r="H10" s="179"/>
      <c r="I10" s="179"/>
      <c r="J10" s="179"/>
      <c r="K10" s="179"/>
      <c r="L10" s="179"/>
      <c r="M10" s="179"/>
      <c r="N10" s="179"/>
      <c r="O10" s="179"/>
      <c r="P10" s="177"/>
      <c r="Q10" s="177"/>
      <c r="R10" s="177"/>
      <c r="S10" s="177"/>
    </row>
    <row r="11" spans="1:19" ht="52.5" customHeight="1" x14ac:dyDescent="0.3">
      <c r="A11" s="36"/>
      <c r="B11" s="36"/>
      <c r="D11" s="283" t="s">
        <v>64</v>
      </c>
      <c r="E11" s="283"/>
      <c r="F11" s="283"/>
      <c r="G11" s="283"/>
      <c r="H11" s="283"/>
      <c r="I11" s="283"/>
      <c r="J11" s="283"/>
      <c r="K11" s="283"/>
      <c r="L11" s="283"/>
      <c r="M11" s="283"/>
      <c r="N11" s="283"/>
      <c r="O11" s="283"/>
      <c r="P11" s="283"/>
      <c r="Q11" s="283"/>
      <c r="R11" s="283"/>
      <c r="S11" s="283"/>
    </row>
    <row r="12" spans="1:19" ht="65.25" customHeight="1" x14ac:dyDescent="0.3">
      <c r="A12" s="36"/>
      <c r="B12" s="36"/>
      <c r="D12" s="283" t="s">
        <v>65</v>
      </c>
      <c r="E12" s="283"/>
      <c r="F12" s="283"/>
      <c r="G12" s="283"/>
      <c r="H12" s="283"/>
      <c r="I12" s="283"/>
      <c r="J12" s="283"/>
      <c r="K12" s="283"/>
      <c r="L12" s="283"/>
      <c r="M12" s="283"/>
      <c r="N12" s="283"/>
      <c r="O12" s="283"/>
      <c r="P12" s="283"/>
      <c r="Q12" s="283"/>
      <c r="R12" s="283"/>
      <c r="S12" s="283"/>
    </row>
    <row r="13" spans="1:19" ht="76.5" customHeight="1" x14ac:dyDescent="0.3">
      <c r="A13" s="36"/>
      <c r="B13" s="36"/>
      <c r="D13" s="285" t="s">
        <v>66</v>
      </c>
      <c r="E13" s="285"/>
      <c r="F13" s="285"/>
      <c r="G13" s="285"/>
      <c r="H13" s="285"/>
      <c r="I13" s="285"/>
      <c r="J13" s="285"/>
      <c r="K13" s="285"/>
      <c r="L13" s="285"/>
      <c r="M13" s="285"/>
      <c r="N13" s="285"/>
      <c r="O13" s="285"/>
      <c r="P13" s="285"/>
      <c r="Q13" s="285"/>
      <c r="R13" s="285"/>
      <c r="S13" s="285"/>
    </row>
    <row r="14" spans="1:19" x14ac:dyDescent="0.3">
      <c r="A14" s="36"/>
      <c r="B14" s="36"/>
      <c r="C14" s="39"/>
      <c r="D14" s="39"/>
      <c r="E14" s="36"/>
      <c r="F14" s="36"/>
      <c r="G14" s="36"/>
      <c r="H14" s="36"/>
      <c r="I14" s="36"/>
      <c r="J14" s="36"/>
      <c r="K14" s="36"/>
      <c r="L14" s="36"/>
      <c r="M14" s="36"/>
      <c r="N14" s="36"/>
      <c r="O14" s="36"/>
      <c r="P14" s="48"/>
      <c r="Q14" s="48"/>
      <c r="R14" s="48"/>
      <c r="S14" s="48"/>
    </row>
    <row r="15" spans="1:19" x14ac:dyDescent="0.3">
      <c r="A15" s="36"/>
      <c r="B15" s="36"/>
      <c r="C15" s="35"/>
      <c r="D15" s="35"/>
      <c r="E15" s="36"/>
      <c r="F15" s="36"/>
      <c r="G15" s="36"/>
      <c r="H15" s="36"/>
      <c r="I15" s="36"/>
      <c r="J15" s="36"/>
      <c r="K15" s="36"/>
      <c r="L15" s="36"/>
      <c r="M15" s="36"/>
      <c r="N15" s="36"/>
      <c r="O15" s="36"/>
      <c r="P15" s="48"/>
      <c r="Q15" s="48"/>
      <c r="R15" s="48"/>
      <c r="S15" s="48"/>
    </row>
    <row r="16" spans="1:19" x14ac:dyDescent="0.3">
      <c r="A16" s="36"/>
      <c r="B16" s="36"/>
      <c r="C16" s="38"/>
      <c r="D16" s="38"/>
      <c r="E16" s="36"/>
      <c r="F16" s="36"/>
      <c r="G16" s="36"/>
      <c r="H16" s="36"/>
      <c r="I16" s="36"/>
      <c r="J16" s="36"/>
      <c r="K16" s="36"/>
      <c r="L16" s="36"/>
      <c r="M16" s="36"/>
      <c r="N16" s="36"/>
      <c r="O16" s="36"/>
      <c r="P16" s="48"/>
      <c r="Q16" s="48"/>
      <c r="R16" s="48"/>
      <c r="S16" s="48"/>
    </row>
    <row r="17" spans="1:19" x14ac:dyDescent="0.3">
      <c r="A17" s="36"/>
      <c r="B17" s="36"/>
      <c r="C17" s="40"/>
      <c r="D17" s="40"/>
      <c r="E17" s="36"/>
      <c r="F17" s="36"/>
      <c r="G17" s="36"/>
      <c r="H17" s="36"/>
      <c r="I17" s="36"/>
      <c r="J17" s="36"/>
      <c r="K17" s="36"/>
      <c r="L17" s="36"/>
      <c r="M17" s="36"/>
      <c r="N17" s="36"/>
      <c r="O17" s="36"/>
      <c r="P17" s="48"/>
      <c r="Q17" s="48"/>
      <c r="R17" s="48"/>
      <c r="S17" s="48"/>
    </row>
    <row r="18" spans="1:19" x14ac:dyDescent="0.3">
      <c r="A18" s="36"/>
      <c r="B18" s="36"/>
      <c r="C18" s="40"/>
      <c r="D18" s="40"/>
      <c r="E18" s="36"/>
      <c r="F18" s="36"/>
      <c r="G18" s="36"/>
      <c r="H18" s="36"/>
      <c r="I18" s="36"/>
      <c r="J18" s="36"/>
      <c r="K18" s="36"/>
      <c r="L18" s="36"/>
      <c r="M18" s="36"/>
      <c r="N18" s="36"/>
      <c r="O18" s="36"/>
      <c r="P18" s="48"/>
      <c r="Q18" s="48"/>
      <c r="R18" s="48"/>
      <c r="S18" s="48"/>
    </row>
    <row r="19" spans="1:19" x14ac:dyDescent="0.3">
      <c r="A19" s="36"/>
      <c r="B19" s="36"/>
      <c r="C19" s="40"/>
      <c r="D19" s="40"/>
      <c r="E19" s="36"/>
      <c r="F19" s="36"/>
      <c r="G19" s="36"/>
      <c r="H19" s="36"/>
      <c r="I19" s="36"/>
      <c r="J19" s="36"/>
      <c r="K19" s="36"/>
      <c r="L19" s="36"/>
      <c r="M19" s="36"/>
      <c r="N19" s="36"/>
      <c r="O19" s="36"/>
      <c r="P19" s="48"/>
      <c r="Q19" s="48"/>
      <c r="R19" s="48"/>
      <c r="S19" s="48"/>
    </row>
    <row r="20" spans="1:19" x14ac:dyDescent="0.3">
      <c r="A20" s="36"/>
      <c r="B20" s="36"/>
      <c r="C20" s="40"/>
      <c r="D20" s="40"/>
      <c r="E20" s="36"/>
      <c r="F20" s="36"/>
      <c r="G20" s="36"/>
      <c r="H20" s="36"/>
      <c r="I20" s="36"/>
      <c r="J20" s="36"/>
      <c r="K20" s="36"/>
      <c r="L20" s="36"/>
      <c r="M20" s="36"/>
      <c r="N20" s="36"/>
      <c r="O20" s="36"/>
      <c r="P20" s="48"/>
      <c r="Q20" s="48"/>
      <c r="R20" s="48"/>
      <c r="S20" s="48"/>
    </row>
    <row r="21" spans="1:19" x14ac:dyDescent="0.3">
      <c r="A21" s="36"/>
      <c r="B21" s="36"/>
      <c r="C21" s="40"/>
      <c r="D21" s="40"/>
      <c r="E21" s="36"/>
      <c r="F21" s="36"/>
      <c r="G21" s="36"/>
      <c r="H21" s="36"/>
      <c r="I21" s="36"/>
      <c r="J21" s="36"/>
      <c r="K21" s="36"/>
      <c r="L21" s="36"/>
      <c r="M21" s="36"/>
      <c r="N21" s="36"/>
      <c r="O21" s="36"/>
      <c r="P21" s="48"/>
      <c r="Q21" s="48"/>
      <c r="R21" s="48"/>
      <c r="S21" s="48"/>
    </row>
    <row r="22" spans="1:19" x14ac:dyDescent="0.3">
      <c r="A22" s="36"/>
      <c r="B22" s="36"/>
      <c r="C22" s="40"/>
      <c r="D22" s="40"/>
      <c r="E22" s="36"/>
      <c r="F22" s="36"/>
      <c r="G22" s="36"/>
      <c r="H22" s="36"/>
      <c r="I22" s="36"/>
      <c r="J22" s="36"/>
      <c r="K22" s="36"/>
      <c r="L22" s="36"/>
      <c r="M22" s="36"/>
      <c r="N22" s="36"/>
      <c r="O22" s="36"/>
      <c r="P22" s="48"/>
      <c r="Q22" s="48"/>
      <c r="R22" s="48"/>
      <c r="S22" s="48"/>
    </row>
    <row r="23" spans="1:19" x14ac:dyDescent="0.3">
      <c r="A23" s="36"/>
      <c r="B23" s="36"/>
      <c r="C23" s="40"/>
      <c r="D23" s="40"/>
      <c r="E23" s="36"/>
      <c r="F23" s="36"/>
      <c r="G23" s="36"/>
      <c r="H23" s="36"/>
      <c r="I23" s="36"/>
      <c r="J23" s="36"/>
      <c r="K23" s="36"/>
      <c r="L23" s="36"/>
      <c r="M23" s="36"/>
      <c r="N23" s="36"/>
      <c r="O23" s="36"/>
      <c r="P23" s="48"/>
      <c r="Q23" s="48"/>
      <c r="R23" s="48"/>
      <c r="S23" s="48"/>
    </row>
    <row r="24" spans="1:19" ht="103.5" customHeight="1" x14ac:dyDescent="0.3">
      <c r="A24" s="36"/>
      <c r="B24" s="36"/>
      <c r="C24" s="40"/>
      <c r="D24" s="40"/>
      <c r="E24" s="36"/>
      <c r="F24" s="36"/>
      <c r="G24" s="36"/>
      <c r="H24" s="36"/>
      <c r="I24" s="36"/>
      <c r="J24" s="36"/>
      <c r="K24" s="36"/>
      <c r="L24" s="36"/>
      <c r="M24" s="36"/>
      <c r="N24" s="36"/>
      <c r="O24" s="36"/>
      <c r="P24" s="48"/>
      <c r="Q24" s="48"/>
      <c r="R24" s="48"/>
      <c r="S24" s="48"/>
    </row>
    <row r="25" spans="1:19" ht="18.75" customHeight="1" x14ac:dyDescent="0.35">
      <c r="A25" s="36"/>
      <c r="B25" s="36"/>
      <c r="D25" s="282" t="s">
        <v>67</v>
      </c>
      <c r="E25" s="282"/>
      <c r="F25" s="282"/>
      <c r="G25" s="282"/>
      <c r="H25" s="282"/>
      <c r="I25" s="282"/>
      <c r="J25" s="282"/>
      <c r="K25" s="282"/>
      <c r="L25" s="282"/>
      <c r="M25" s="282"/>
      <c r="N25" s="282"/>
      <c r="O25" s="282"/>
      <c r="P25" s="282"/>
      <c r="Q25" s="282"/>
      <c r="R25" s="282"/>
      <c r="S25" s="177"/>
    </row>
    <row r="26" spans="1:19" ht="249.75" customHeight="1" x14ac:dyDescent="0.3">
      <c r="A26" s="36"/>
      <c r="B26" s="36"/>
      <c r="D26" s="283" t="s">
        <v>68</v>
      </c>
      <c r="E26" s="283"/>
      <c r="F26" s="283"/>
      <c r="G26" s="283"/>
      <c r="H26" s="283"/>
      <c r="I26" s="283"/>
      <c r="J26" s="283"/>
      <c r="K26" s="283"/>
      <c r="L26" s="283"/>
      <c r="M26" s="283"/>
      <c r="N26" s="283"/>
      <c r="O26" s="283"/>
      <c r="P26" s="283"/>
      <c r="Q26" s="283"/>
      <c r="R26" s="283"/>
      <c r="S26" s="283"/>
    </row>
    <row r="27" spans="1:19" x14ac:dyDescent="0.3">
      <c r="A27" s="36"/>
      <c r="B27" s="36"/>
      <c r="C27" s="41" t="s">
        <v>14</v>
      </c>
      <c r="D27" s="41"/>
      <c r="E27" s="36"/>
      <c r="F27" s="36"/>
      <c r="G27" s="36"/>
      <c r="H27" s="36"/>
      <c r="I27" s="36"/>
      <c r="J27" s="36"/>
      <c r="K27" s="36"/>
      <c r="L27" s="36"/>
      <c r="M27" s="36"/>
      <c r="N27" s="36"/>
      <c r="O27" s="36"/>
      <c r="P27" s="48"/>
      <c r="Q27" s="48"/>
      <c r="R27" s="48"/>
      <c r="S27" s="48"/>
    </row>
    <row r="28" spans="1:19" ht="19.5" hidden="1" thickBot="1" x14ac:dyDescent="0.35">
      <c r="A28" s="42"/>
      <c r="B28" s="42"/>
      <c r="D28" s="42" t="s">
        <v>1</v>
      </c>
      <c r="E28" s="42"/>
      <c r="F28" s="43"/>
      <c r="G28" s="43"/>
      <c r="H28" s="57">
        <f>Sprint!H17</f>
        <v>15</v>
      </c>
      <c r="I28" s="44"/>
      <c r="J28" s="45">
        <f>H28/2</f>
        <v>7.5</v>
      </c>
      <c r="K28" s="36"/>
      <c r="L28" s="36"/>
      <c r="M28" s="36"/>
      <c r="N28" s="36"/>
      <c r="O28" s="36"/>
      <c r="P28" s="48"/>
      <c r="Q28" s="48"/>
      <c r="R28" s="48"/>
      <c r="S28" s="48"/>
    </row>
    <row r="29" spans="1:19" ht="39.75" customHeight="1" thickBot="1" x14ac:dyDescent="0.35">
      <c r="P29" s="48"/>
      <c r="Q29" s="48"/>
      <c r="R29" s="48"/>
      <c r="S29" s="48"/>
    </row>
    <row r="30" spans="1:19" ht="38.1" customHeight="1" thickTop="1" thickBot="1" x14ac:dyDescent="0.35">
      <c r="A30" s="9" t="s">
        <v>3</v>
      </c>
      <c r="B30" s="52"/>
      <c r="C30" s="295" t="s">
        <v>69</v>
      </c>
      <c r="D30" s="296"/>
      <c r="E30" s="317" t="s">
        <v>70</v>
      </c>
      <c r="F30" s="317" t="s">
        <v>71</v>
      </c>
      <c r="G30" s="317" t="s">
        <v>71</v>
      </c>
      <c r="H30" s="318" t="s">
        <v>72</v>
      </c>
      <c r="I30" s="292" t="s">
        <v>5</v>
      </c>
      <c r="J30" s="293"/>
      <c r="K30" s="319" t="s">
        <v>73</v>
      </c>
      <c r="L30" s="292" t="s">
        <v>6</v>
      </c>
      <c r="M30" s="294"/>
      <c r="N30" s="137" t="s">
        <v>74</v>
      </c>
      <c r="P30" s="48" t="s">
        <v>16</v>
      </c>
      <c r="Q30" s="48" t="s">
        <v>15</v>
      </c>
      <c r="R30" s="48"/>
      <c r="S30" s="48"/>
    </row>
    <row r="31" spans="1:19" ht="24.75" thickTop="1" thickBot="1" x14ac:dyDescent="0.4">
      <c r="A31" s="10">
        <f>H28-(H28-1)</f>
        <v>1</v>
      </c>
      <c r="B31" s="10"/>
      <c r="C31" s="138">
        <f>IF(A31&lt;=(H28+1)/2,A31,"")</f>
        <v>1</v>
      </c>
      <c r="D31" s="96" t="str">
        <f>IF(C31=P32,Q32,IF(C31=P33,Q33,IF(C31=P34,Q34,IF(C31=P35,Q35,IF(C31=P36,Q36,IF(C31=P37,Q37,IF(C31=P38,Q38,IF(C31=P39,Q39,IF(C31=P40,Q40,IF(C31=P41,Q41,IF(C31=P42,Q42,IF(C31=P43,Q43,IF(C31=P44,Q44,IF(C31=P45,Q45,IF(C31=P47,Q47,IF(C31=P49,Q49,IF(C31=P50,Q50,IF(C31=P51,Q51,IF(C31=P52,Q52,IF(C31=P53,Q53,IF(C31=P54,Q54,IF(C31=P55,Q55,IF(C31=P56,Q56,IF(C31=P57,Q57,IF(C31=P58,Q58,IF(C31=P59,Q59,IF(C31=P60,Q60,IF(C31=P61,Q61,IF(C31=P62,Q62,IF(C31=P63,Q63,IF(C31="","")))))))))))))))))))))))))))))))</f>
        <v>Sarah</v>
      </c>
      <c r="E31" s="139"/>
      <c r="F31" s="140"/>
      <c r="G31" s="141"/>
      <c r="H31" s="142"/>
      <c r="I31" s="143">
        <f>H28</f>
        <v>15</v>
      </c>
      <c r="J31" s="144"/>
      <c r="K31" s="145">
        <f t="shared" ref="K31:K45" si="0">IF(C31="","",I31)</f>
        <v>15</v>
      </c>
      <c r="L31" s="143">
        <f>H28-1</f>
        <v>14</v>
      </c>
      <c r="M31" s="146"/>
      <c r="N31" s="147">
        <f t="shared" ref="N31:N45" si="1">IF(C31="","",L31)</f>
        <v>14</v>
      </c>
      <c r="P31" s="48"/>
      <c r="Q31" s="48"/>
      <c r="R31" s="48"/>
      <c r="S31" s="48"/>
    </row>
    <row r="32" spans="1:19" ht="24" thickBot="1" x14ac:dyDescent="0.4">
      <c r="A32" s="11">
        <f>A31+1</f>
        <v>2</v>
      </c>
      <c r="B32" s="10"/>
      <c r="C32" s="138">
        <f>IF(A32&lt;=(H28+1)/2,A32,"")</f>
        <v>2</v>
      </c>
      <c r="D32" s="105" t="str">
        <f>IF(C32=P32,Q32,IF(C32=P33,Q33,IF(C32=P34,Q34,IF(C32=P35,Q35,IF(C32=P36,Q36,IF(C32=P37,Q37,IF(C32=P38,Q38,IF(C32=P39,Q39,IF(C32=P40,Q40,IF(C32=P41,Q41,IF(C32=P42,Q42,IF(C32=P43,Q43,IF(C32=P44,Q44,IF(C32=P45,Q45,IF(C32=P47,Q47,IF(C32=P49,Q49,IF(C32=P50,Q50,IF(C32=P51,Q51,IF(C32=P52,Q52,IF(C32=P53,Q53,IF(C32=P54,Q54,IF(C32=P55,Q55,IF(C32=P56,Q56,IF(C32=P57,Q57,IF(C32=P58,Q58,IF(C32=P59,Q59,IF(C32=P60,Q60,IF(C32=P61,Q61,IF(C32=P62,Q62,IF(C32=P63,Q63,IF(C32="","")))))))))))))))))))))))))))))))</f>
        <v>Dominique</v>
      </c>
      <c r="E32" s="148"/>
      <c r="F32" s="149"/>
      <c r="G32" s="150"/>
      <c r="H32" s="151"/>
      <c r="I32" s="152">
        <f>H28</f>
        <v>15</v>
      </c>
      <c r="J32" s="153"/>
      <c r="K32" s="145">
        <f t="shared" si="0"/>
        <v>15</v>
      </c>
      <c r="L32" s="152">
        <f>H28-1</f>
        <v>14</v>
      </c>
      <c r="M32" s="154"/>
      <c r="N32" s="147">
        <f t="shared" si="1"/>
        <v>14</v>
      </c>
      <c r="P32" s="48">
        <v>1</v>
      </c>
      <c r="Q32" s="48" t="str">
        <f>Allgemeines!D32</f>
        <v>Sarah</v>
      </c>
      <c r="R32" s="48"/>
      <c r="S32" s="48"/>
    </row>
    <row r="33" spans="1:20" ht="24" thickBot="1" x14ac:dyDescent="0.4">
      <c r="A33" s="11">
        <f>A32+1</f>
        <v>3</v>
      </c>
      <c r="B33" s="10"/>
      <c r="C33" s="138">
        <f>IF(A33&lt;=(H28+1)/2,A33,"")</f>
        <v>3</v>
      </c>
      <c r="D33" s="105" t="str">
        <f>IF(C33=P32,Q32,IF(C33=P33,Q33,IF(C33=P34,Q34,IF(C33=P35,Q35,IF(C33=P36,Q36,IF(C33=P37,Q37,IF(C33=P38,Q38,IF(C33=P39,Q39,IF(C33=P40,Q40,IF(C33=P41,Q41,IF(C33=P42,Q42,IF(C33=P43,Q43,IF(C33=P44,Q44,IF(C33=P45,Q45,IF(C33=P47,Q47,IF(C33=P49,Q49,IF(C33=P50,Q50,IF(C33=P51,Q51,IF(C33=P52,Q52,IF(C33=P53,Q53,IF(C33=P54,Q54,IF(C33=P55,Q55,IF(C33=P56,Q56,IF(C33=P57,Q57,IF(C33=P58,Q58,IF(C33=P59,Q59,IF(C33=P60,Q60,IF(C33=P61,Q61,IF(C33=P62,Q62,IF(C33=P63,Q63,IF(C33="","")))))))))))))))))))))))))))))))</f>
        <v>Rahel</v>
      </c>
      <c r="E33" s="148"/>
      <c r="F33" s="149"/>
      <c r="G33" s="150"/>
      <c r="H33" s="151"/>
      <c r="I33" s="152">
        <f>H28</f>
        <v>15</v>
      </c>
      <c r="J33" s="153"/>
      <c r="K33" s="145">
        <f t="shared" si="0"/>
        <v>15</v>
      </c>
      <c r="L33" s="152">
        <f>H28-1</f>
        <v>14</v>
      </c>
      <c r="M33" s="154"/>
      <c r="N33" s="147">
        <f t="shared" si="1"/>
        <v>14</v>
      </c>
      <c r="P33" s="48">
        <v>2</v>
      </c>
      <c r="Q33" s="48" t="str">
        <f>Allgemeines!D33</f>
        <v>Dominique</v>
      </c>
      <c r="R33" s="48"/>
      <c r="S33" s="48"/>
    </row>
    <row r="34" spans="1:20" ht="24" thickBot="1" x14ac:dyDescent="0.4">
      <c r="A34" s="11">
        <f>A33+1</f>
        <v>4</v>
      </c>
      <c r="B34" s="10"/>
      <c r="C34" s="138">
        <f>IF(A34&lt;=(H28+1)/2,A34,"")</f>
        <v>4</v>
      </c>
      <c r="D34" s="105" t="str">
        <f>IF(C34=P32,Q32,IF(C34=P33,Q33,IF(C34=P34,Q34,IF(C34=P35,Q35,IF(C34=P36,Q36,IF(C34=P37,Q37,IF(C34=P38,Q38,IF(C34=P39,Q39,IF(C34=P40,Q40,IF(C34=P41,Q41,IF(C34=P42,Q42,IF(C34=P43,Q43,IF(C34=P44,Q44,IF(C34=P45,Q45,IF(C34=P47,Q47,IF(C34=P49,Q49,IF(C34=P50,Q50,IF(C34=P51,Q51,IF(C34=P52,Q52,IF(C34=P53,Q53,IF(C34=P54,Q54,IF(C34=P55,Q55,IF(C34=P56,Q56,IF(C34=P57,Q57,IF(C34=P58,Q58,IF(C34=P59,Q59,IF(C34=P60,Q60,IF(C34=P61,Q61,IF(C34=P62,Q62,IF(C34=P63,Q63,IF(C34="","")))))))))))))))))))))))))))))))</f>
        <v>Martina</v>
      </c>
      <c r="E34" s="148"/>
      <c r="F34" s="149"/>
      <c r="G34" s="150"/>
      <c r="H34" s="151"/>
      <c r="I34" s="152">
        <f>H28</f>
        <v>15</v>
      </c>
      <c r="J34" s="153"/>
      <c r="K34" s="145">
        <f>IF(C34="","",I34)</f>
        <v>15</v>
      </c>
      <c r="L34" s="152">
        <f>H28-1</f>
        <v>14</v>
      </c>
      <c r="M34" s="154"/>
      <c r="N34" s="147">
        <f t="shared" si="1"/>
        <v>14</v>
      </c>
      <c r="P34" s="48">
        <v>3</v>
      </c>
      <c r="Q34" s="48" t="str">
        <f>Allgemeines!D34</f>
        <v>Rahel</v>
      </c>
      <c r="R34" s="48"/>
      <c r="S34" s="48"/>
    </row>
    <row r="35" spans="1:20" ht="24" thickBot="1" x14ac:dyDescent="0.4">
      <c r="A35" s="11">
        <f>A34+1</f>
        <v>5</v>
      </c>
      <c r="B35" s="10"/>
      <c r="C35" s="138">
        <f>IF(A35&lt;=(H28+1)/2,A35,"")</f>
        <v>5</v>
      </c>
      <c r="D35" s="105" t="str">
        <f>IF(C35=P32,Q32,IF(C35=P33,Q33,IF(C35=P34,Q34,IF(C35=P35,Q35,IF(C35=P36,Q36,IF(C35=P37,Q37,IF(C35=P38,Q38,IF(C35=P39,Q39,IF(C35=P40,Q40,IF(C35=P41,Q41,IF(C35=P42,Q42,IF(C35=P43,Q43,IF(C35=P44,Q44,IF(C35=P45,Q45,IF(C35=P47,Q47,IF(C35=P49,Q49,IF(C35=P50,Q50,IF(C35=P51,Q51,IF(C35=P52,Q52,IF(C35=P53,Q53,IF(C35=P54,Q54,IF(C35=P55,Q55,IF(C35=P56,Q56,IF(C35=P57,Q57,IF(C35=P58,Q58,IF(C35=P59,Q59,IF(C35=P60,Q60,IF(C35=P61,Q61,IF(C35=P62,Q62,IF(C35=P63,Q63,IF(C35="","")))))))))))))))))))))))))))))))</f>
        <v>Iris</v>
      </c>
      <c r="E35" s="148"/>
      <c r="F35" s="149"/>
      <c r="G35" s="150"/>
      <c r="H35" s="151"/>
      <c r="I35" s="152">
        <f>H28</f>
        <v>15</v>
      </c>
      <c r="J35" s="153"/>
      <c r="K35" s="145">
        <f t="shared" si="0"/>
        <v>15</v>
      </c>
      <c r="L35" s="152">
        <f>H28-1</f>
        <v>14</v>
      </c>
      <c r="M35" s="154"/>
      <c r="N35" s="147">
        <f t="shared" si="1"/>
        <v>14</v>
      </c>
      <c r="P35" s="48">
        <v>4</v>
      </c>
      <c r="Q35" s="48" t="str">
        <f>Allgemeines!D35</f>
        <v>Martina</v>
      </c>
      <c r="R35" s="48"/>
      <c r="S35" s="48"/>
    </row>
    <row r="36" spans="1:20" ht="24" thickBot="1" x14ac:dyDescent="0.4">
      <c r="A36" s="11">
        <f>A35+1</f>
        <v>6</v>
      </c>
      <c r="B36" s="10"/>
      <c r="C36" s="138">
        <f>IF(A36&lt;=(H28+1),A36,"")</f>
        <v>6</v>
      </c>
      <c r="D36" s="105" t="str">
        <f>IF(C36=P32,Q32,IF(C36=P33,Q33,IF(C36=P34,Q34,IF(C36=P35,Q35,IF(C36=P36,Q36,IF(C36=P37,Q37,IF(C36=P38,Q38,IF(C36=P39,Q39,IF(C36=P40,Q40,IF(C36=P41,Q41,IF(C36=P42,Q42,IF(C36=P43,Q43,IF(C36=P44,Q44,IF(C36=P45,Q45,IF(C36=P47,Q47,IF(C36=P49,Q49,IF(C36=P50,Q50,IF(C36=P51,Q51,IF(C36=P52,Q52,IF(C36=P53,Q53,IF(C36=P54,Q54,IF(C36=P55,Q55,IF(C36=P56,Q56,IF(C36=P57,Q57,IF(C36=P58,Q58,IF(C36=P59,Q59,IF(C36=P60,Q60,IF(C36=P61,Q61,IF(C36=P62,Q62,IF(C36=P63,Q63,IF(C36="","")))))))))))))))))))))))))))))))</f>
        <v>Tabea</v>
      </c>
      <c r="E36" s="148"/>
      <c r="F36" s="149"/>
      <c r="G36" s="150"/>
      <c r="H36" s="151"/>
      <c r="I36" s="152">
        <f>H28</f>
        <v>15</v>
      </c>
      <c r="J36" s="153"/>
      <c r="K36" s="145">
        <f t="shared" si="0"/>
        <v>15</v>
      </c>
      <c r="L36" s="152">
        <f>H28-1</f>
        <v>14</v>
      </c>
      <c r="M36" s="154"/>
      <c r="N36" s="147">
        <f t="shared" si="1"/>
        <v>14</v>
      </c>
      <c r="P36" s="48">
        <v>5</v>
      </c>
      <c r="Q36" s="48" t="str">
        <f>Allgemeines!D36</f>
        <v>Iris</v>
      </c>
      <c r="R36" s="48"/>
      <c r="S36" s="48"/>
    </row>
    <row r="37" spans="1:20" ht="24" thickBot="1" x14ac:dyDescent="0.4">
      <c r="A37" s="11">
        <f t="shared" ref="A37:A45" si="2">A36+1</f>
        <v>7</v>
      </c>
      <c r="B37" s="10"/>
      <c r="C37" s="138">
        <f>IF(A37&lt;=(H28+1)/2,A37,"")</f>
        <v>7</v>
      </c>
      <c r="D37" s="105" t="str">
        <f>IF(C37=P32,Q32,IF(C37=P33,Q33,IF(C37=P34,Q34,IF(C37=P35,Q35,IF(C37=P36,Q36,IF(C37=P37,Q37,IF(C37=P38,Q38,IF(C37=P39,Q39,IF(C37=P40,Q40,IF(C37=P41,Q41,IF(C63=P42,Q42,IF(C63=P43,Q43,IF(C63=P44,Q44,IF(C63=P45,Q45,IF(C63=P47,Q47,IF(C63=P49,Q49,IF(C63=P50,Q50,IF(C63=P51,Q51,IF(C63=P52,Q52,IF(C63=P53,Q53,IF(C63=P54,Q54,IF(C63=P55,Q55,IF(C63=P56,Q56,IF(C63=P57,Q57,IF(C63=P58,Q58,IF(C63=P59,Q59,IF(C63=P60,Q60,IF(C63=P61,Q61,IF(C63=P62,Q62,IF(C63=P63,Q63,IF(C63="","")))))))))))))))))))))))))))))))</f>
        <v>Viviane</v>
      </c>
      <c r="E37" s="148"/>
      <c r="F37" s="149"/>
      <c r="G37" s="150"/>
      <c r="H37" s="151"/>
      <c r="I37" s="152">
        <f>H28</f>
        <v>15</v>
      </c>
      <c r="J37" s="153"/>
      <c r="K37" s="145">
        <f t="shared" si="0"/>
        <v>15</v>
      </c>
      <c r="L37" s="152">
        <f>H28-1</f>
        <v>14</v>
      </c>
      <c r="M37" s="154"/>
      <c r="N37" s="147">
        <f t="shared" si="1"/>
        <v>14</v>
      </c>
      <c r="P37" s="48">
        <v>6</v>
      </c>
      <c r="Q37" s="48" t="str">
        <f>Allgemeines!D37</f>
        <v>Tabea</v>
      </c>
      <c r="R37" s="48"/>
      <c r="S37" s="48"/>
    </row>
    <row r="38" spans="1:20" ht="24" thickBot="1" x14ac:dyDescent="0.4">
      <c r="A38" s="11">
        <f t="shared" si="2"/>
        <v>8</v>
      </c>
      <c r="B38" s="10"/>
      <c r="C38" s="138">
        <f>IF(A38&lt;=(H28+1)/2,A38,"")</f>
        <v>8</v>
      </c>
      <c r="D38" s="105" t="str">
        <f>IF(C38=P32,Q32,IF(C38=P33,Q33,IF(C38=P34,Q34,IF(C38=P35,Q35,IF(C38=P36,Q36,IF(C38=P37,Q37,IF(C38=P38,Q38,IF(C38=P39,Q39,IF(C38=P40,Q40,IF(C38=P41,Q41,IF(C38=P42,Q42,IF(C38=P43,Q43,IF(C38=P44,Q44,IF(C38=P45,Q45,IF(C38=P47,Q47,IF(C38=P49,Q49,IF(C38=P50,Q50,IF(C38=P51,Q51,IF(C38=P52,Q52,IF(C38=P53,Q53,IF(C38=P54,Q54,IF(C38=P55,Q55,IF(C38=P56,Q56,IF(C38=P57,Q57,IF(C38=P58,Q58,IF(C38=P59,Q59,IF(C38=P60,Q60,IF(C38=P61,Q61,IF(C38=P62,Q62,IF(C38=P63,Q63,IF(C38="","")))))))))))))))))))))))))))))))</f>
        <v>Roger</v>
      </c>
      <c r="E38" s="148"/>
      <c r="F38" s="149"/>
      <c r="G38" s="150"/>
      <c r="H38" s="151"/>
      <c r="I38" s="152">
        <f>H28</f>
        <v>15</v>
      </c>
      <c r="J38" s="153"/>
      <c r="K38" s="145">
        <f t="shared" si="0"/>
        <v>15</v>
      </c>
      <c r="L38" s="152">
        <f>H28-1</f>
        <v>14</v>
      </c>
      <c r="M38" s="154"/>
      <c r="N38" s="147">
        <f t="shared" si="1"/>
        <v>14</v>
      </c>
      <c r="P38" s="48">
        <v>7</v>
      </c>
      <c r="Q38" s="48" t="str">
        <f>Allgemeines!D38</f>
        <v>Viviane</v>
      </c>
      <c r="R38" s="48"/>
      <c r="S38" s="48"/>
    </row>
    <row r="39" spans="1:20" ht="24" thickBot="1" x14ac:dyDescent="0.4">
      <c r="A39" s="11">
        <f t="shared" si="2"/>
        <v>9</v>
      </c>
      <c r="B39" s="10"/>
      <c r="C39" s="138" t="str">
        <f>IF(A39&lt;=(H28+1)/2,A39,"")</f>
        <v/>
      </c>
      <c r="D39" s="105" t="str">
        <f>IF(C39=P32,Q32,IF(C39=P33,Q33,IF(C39=P34,Q34,IF(C39=P35,Q35,IF(C39=P36,Q36,IF(C39=P37,Q37,IF(C39=P38,Q38,IF(C39=P39,Q39,IF(C39=P40,Q40,IF(C39=P41,Q41,IF(C39=P42,Q42,IF(C39=P43,Q43,IF(C39=P44,Q44,IF(C39=P45,Q45,IF(C39=P47,Q47,IF(C39=P49,Q49,IF(C39=P50,Q50,IF(C39=P51,Q51,IF(C39=P52,Q52,IF(C39=P53,Q53,IF(C39=P54,Q54,IF(C39=P55,Q55,IF(C39=P56,Q56,IF(C39=P57,Q57,IF(C39=P58,Q58,IF(C39=P59,Q59,IF(C39=P60,Q60,IF(C39=P61,Q61,IF(C39=P62,Q62,IF(C39=P63,Q63,IF(C39="","")))))))))))))))))))))))))))))))</f>
        <v/>
      </c>
      <c r="E39" s="148"/>
      <c r="F39" s="149"/>
      <c r="G39" s="150"/>
      <c r="H39" s="151"/>
      <c r="I39" s="152">
        <f>H28</f>
        <v>15</v>
      </c>
      <c r="J39" s="153"/>
      <c r="K39" s="145" t="str">
        <f t="shared" si="0"/>
        <v/>
      </c>
      <c r="L39" s="152">
        <f>H28-1</f>
        <v>14</v>
      </c>
      <c r="M39" s="154"/>
      <c r="N39" s="147" t="str">
        <f t="shared" si="1"/>
        <v/>
      </c>
      <c r="P39" s="48">
        <v>8</v>
      </c>
      <c r="Q39" s="48" t="str">
        <f>Allgemeines!D39</f>
        <v>Roger</v>
      </c>
      <c r="R39" s="48"/>
      <c r="S39" s="48"/>
    </row>
    <row r="40" spans="1:20" ht="24" thickBot="1" x14ac:dyDescent="0.4">
      <c r="A40" s="11">
        <f t="shared" si="2"/>
        <v>10</v>
      </c>
      <c r="B40" s="10"/>
      <c r="C40" s="138" t="str">
        <f>IF(A40&lt;=(H28+1)/2,A40,"")</f>
        <v/>
      </c>
      <c r="D40" s="105" t="str">
        <f>IF(C40=P32,Q32,IF(C40=P33,Q33,IF(C40=P34,Q34,IF(C40=P35,Q35,IF(C40=P36,Q36,IF(C40=P37,Q37,IF(C40=P38,Q38,IF(C40=P39,Q39,IF(C40=P40,Q40,IF(C40=P41,Q41,IF(C40=P42,Q42,IF(C40=P43,Q43,IF(C40=P44,Q44,IF(C40=P45,Q45,IF(C40=P47,Q47,IF(C40=P49,Q49,IF(C40=P50,Q50,IF(C40=P51,Q51,IF(C40=P52,Q52,IF(C40=P53,Q53,IF(C40=P54,Q54,IF(C40=P55,Q55,IF(C40=P56,Q56,IF(C40=P57,Q57,IF(C40=P58,Q58,IF(C40=P59,Q59,IF(C40=P60,Q60,IF(C40=P61,Q61,IF(C40=P62,Q62,IF(C40=P63,Q63,IF(C40="","")))))))))))))))))))))))))))))))</f>
        <v/>
      </c>
      <c r="E40" s="148"/>
      <c r="F40" s="149"/>
      <c r="G40" s="150"/>
      <c r="H40" s="151"/>
      <c r="I40" s="152">
        <f>H28</f>
        <v>15</v>
      </c>
      <c r="J40" s="153"/>
      <c r="K40" s="145" t="str">
        <f t="shared" si="0"/>
        <v/>
      </c>
      <c r="L40" s="152">
        <f>H28-1</f>
        <v>14</v>
      </c>
      <c r="M40" s="154"/>
      <c r="N40" s="147" t="str">
        <f t="shared" si="1"/>
        <v/>
      </c>
      <c r="P40" s="48">
        <v>9</v>
      </c>
      <c r="Q40" s="48" t="str">
        <f>Allgemeines!D40</f>
        <v>Dimitri</v>
      </c>
      <c r="R40" s="48"/>
      <c r="S40" s="48"/>
    </row>
    <row r="41" spans="1:20" ht="24" thickBot="1" x14ac:dyDescent="0.4">
      <c r="A41" s="11">
        <f t="shared" si="2"/>
        <v>11</v>
      </c>
      <c r="B41" s="10"/>
      <c r="C41" s="138" t="str">
        <f>IF(A41&lt;=(H28+1)/2,A41,"")</f>
        <v/>
      </c>
      <c r="D41" s="105" t="str">
        <f>IF(C41=P32,Q32,IF(C41=P33,Q33,IF(C41=P34,Q34,IF(C41=P35,Q35,IF(C41=P36,Q36,IF(C41=P37,Q37,IF(C41=P38,Q38,IF(C41=P39,Q39,IF(C41=P40,Q40,IF(C41=P41,Q41,IF(C41=P42,Q42,IF(C41=P43,Q43,IF(C41=P44,Q44,IF(C41=P45,Q45,IF(C41=P47,Q47,IF(C41=P49,Q49,IF(C41=P50,Q50,IF(C41=P51,Q51,IF(C41=P52,Q52,IF(C41=P53,Q53,IF(C41=P54,Q54,IF(C41=P55,Q55,IF(C41=P56,Q56,IF(C41=P57,Q57,IF(C41=P58,Q58,IF(C41=P59,Q59,IF(C41=P60,Q60,IF(C41=P61,Q61,IF(C41=P62,Q62,IF(C41=P63,Q63,IF(C41="","")))))))))))))))))))))))))))))))</f>
        <v/>
      </c>
      <c r="E41" s="148"/>
      <c r="F41" s="149"/>
      <c r="G41" s="150"/>
      <c r="H41" s="151"/>
      <c r="I41" s="152">
        <f>H28</f>
        <v>15</v>
      </c>
      <c r="J41" s="153"/>
      <c r="K41" s="145" t="str">
        <f t="shared" si="0"/>
        <v/>
      </c>
      <c r="L41" s="152">
        <f>H28-1</f>
        <v>14</v>
      </c>
      <c r="M41" s="154"/>
      <c r="N41" s="147" t="str">
        <f t="shared" si="1"/>
        <v/>
      </c>
      <c r="P41" s="48">
        <v>10</v>
      </c>
      <c r="Q41" s="48" t="str">
        <f>Allgemeines!D41</f>
        <v>Hugo</v>
      </c>
      <c r="R41" s="48"/>
      <c r="S41" s="48"/>
    </row>
    <row r="42" spans="1:20" ht="24" thickBot="1" x14ac:dyDescent="0.4">
      <c r="A42" s="11">
        <f t="shared" si="2"/>
        <v>12</v>
      </c>
      <c r="B42" s="10"/>
      <c r="C42" s="138" t="str">
        <f>IF(A42&lt;=(H28+1)/2,A42,"")</f>
        <v/>
      </c>
      <c r="D42" s="105" t="str">
        <f>IF(C42=P32,Q32,IF(C42=P33,Q33,IF(C42=P34,Q34,IF(C42=P35,Q35,IF(C42=P36,Q36,IF(C42=P37,Q37,IF(C42=P38,Q38,IF(C42=P39,Q39,IF(C42=P40,Q40,IF(C42=P41,Q41,IF(C42=P42,Q42,IF(C42=P43,Q43,IF(C42=P44,Q44,IF(C42=P45,Q45,IF(C42=P47,Q47,IF(C42=P49,Q49,IF(C42=P50,Q50,IF(C42=P51,Q51,IF(C42=P52,Q52,IF(C42=P53,Q53,IF(C42=P54,Q54,IF(C42=P55,Q55,IF(C42=P56,Q56,IF(C42=P57,Q57,IF(C42=P58,Q58,IF(C42=P59,Q59,IF(C42=P60,Q60,IF(C42=P61,Q61,IF(C42=P62,Q62,IF(C42=P63,Q63,IF(C42="","")))))))))))))))))))))))))))))))</f>
        <v/>
      </c>
      <c r="E42" s="148"/>
      <c r="F42" s="149"/>
      <c r="G42" s="150"/>
      <c r="H42" s="151"/>
      <c r="I42" s="152">
        <f>H28</f>
        <v>15</v>
      </c>
      <c r="J42" s="153"/>
      <c r="K42" s="145" t="str">
        <f t="shared" si="0"/>
        <v/>
      </c>
      <c r="L42" s="152">
        <f>H28-1</f>
        <v>14</v>
      </c>
      <c r="M42" s="154"/>
      <c r="N42" s="147" t="str">
        <f t="shared" si="1"/>
        <v/>
      </c>
      <c r="P42" s="48">
        <v>11</v>
      </c>
      <c r="Q42" s="48" t="str">
        <f>Allgemeines!D42</f>
        <v>Martin</v>
      </c>
      <c r="R42" s="48"/>
      <c r="S42" s="48"/>
    </row>
    <row r="43" spans="1:20" ht="24" thickBot="1" x14ac:dyDescent="0.4">
      <c r="A43" s="11">
        <f t="shared" si="2"/>
        <v>13</v>
      </c>
      <c r="B43" s="10"/>
      <c r="C43" s="138" t="str">
        <f>IF(A43&lt;=(H28+1)/2,A43,"")</f>
        <v/>
      </c>
      <c r="D43" s="105" t="str">
        <f>IF(C43=P32,Q32,IF(C43=P33,Q33,IF(C43=P34,Q34,IF(C43=P35,Q35,IF(C43=P36,Q36,IF(C43=P37,Q37,IF(C43=P38,Q38,IF(C43=P39,Q39,IF(C43=P40,Q40,IF(C43=P41,Q41,IF(C43=P42,Q42,IF(C43=P43,Q43,IF(C43=P44,Q44,IF(C43=P45,Q45,IF(C43=P47,Q47,IF(C43=P49,Q49,IF(C43=P50,Q50,IF(C43=P51,Q51,IF(C43=P52,Q52,IF(C43=P53,Q53,IF(C43=P54,Q54,IF(C43=P55,Q55,IF(C43=P56,Q56,IF(C43=P57,Q57,IF(C43=P58,Q58,IF(C43=P59,Q59,IF(C43=P60,Q60,IF(C43=P61,Q61,IF(C43=P62,Q62,IF(C43=P63,Q63,IF(C43="","")))))))))))))))))))))))))))))))</f>
        <v/>
      </c>
      <c r="E43" s="148"/>
      <c r="F43" s="149"/>
      <c r="G43" s="150"/>
      <c r="H43" s="151"/>
      <c r="I43" s="152">
        <f>H28</f>
        <v>15</v>
      </c>
      <c r="J43" s="153"/>
      <c r="K43" s="145" t="str">
        <f t="shared" si="0"/>
        <v/>
      </c>
      <c r="L43" s="152">
        <f>H28-1</f>
        <v>14</v>
      </c>
      <c r="M43" s="154"/>
      <c r="N43" s="147" t="str">
        <f t="shared" si="1"/>
        <v/>
      </c>
      <c r="P43" s="48">
        <v>12</v>
      </c>
      <c r="Q43" s="48" t="str">
        <f>Allgemeines!D43</f>
        <v>Andreas</v>
      </c>
      <c r="R43" s="48"/>
      <c r="S43" s="48"/>
    </row>
    <row r="44" spans="1:20" ht="24" thickBot="1" x14ac:dyDescent="0.4">
      <c r="A44" s="11">
        <f t="shared" si="2"/>
        <v>14</v>
      </c>
      <c r="B44" s="10"/>
      <c r="C44" s="138" t="str">
        <f>IF(A44&lt;=(H28+1)/2,A44,"")</f>
        <v/>
      </c>
      <c r="D44" s="105" t="str">
        <f>IF(C44=P32,Q32,IF(C44=P33,Q33,IF(C44=P34,Q34,IF(C44=P35,Q35,IF(C44=P36,Q36,IF(C44=P37,Q37,IF(C44=P38,Q38,IF(C44=P39,Q39,IF(C44=P40,Q40,IF(C44=P41,Q41,IF(C44=P42,Q42,IF(C44=P43,Q43,IF(C44=P44,Q44,IF(C44=P45,Q45,IF(C44=P47,Q47,IF(C44=P49,Q49,IF(C44=P50,Q50,IF(C44=P51,Q51,IF(C44=P52,Q52,IF(C44=P53,Q53,IF(C44=P54,Q54,IF(C44=P55,Q55,IF(C44=P56,Q56,IF(C44=P57,Q57,IF(C44=P58,Q58,IF(C44=P59,Q59,IF(C44=P60,Q60,IF(C44=P61,Q61,IF(C44=P62,Q62,IF(C44=P63,Q63,IF(C44="","")))))))))))))))))))))))))))))))</f>
        <v/>
      </c>
      <c r="E44" s="148"/>
      <c r="F44" s="149"/>
      <c r="G44" s="150"/>
      <c r="H44" s="151"/>
      <c r="I44" s="152">
        <f>H28</f>
        <v>15</v>
      </c>
      <c r="J44" s="153"/>
      <c r="K44" s="145" t="str">
        <f t="shared" si="0"/>
        <v/>
      </c>
      <c r="L44" s="152">
        <f>H28-1</f>
        <v>14</v>
      </c>
      <c r="M44" s="154"/>
      <c r="N44" s="147" t="str">
        <f t="shared" si="1"/>
        <v/>
      </c>
      <c r="P44" s="48">
        <v>13</v>
      </c>
      <c r="Q44" s="48" t="str">
        <f>Allgemeines!D44</f>
        <v>Urs</v>
      </c>
      <c r="R44" s="48"/>
      <c r="S44" s="48"/>
      <c r="T44" s="236"/>
    </row>
    <row r="45" spans="1:20" ht="24" thickBot="1" x14ac:dyDescent="0.4">
      <c r="A45" s="12">
        <f t="shared" si="2"/>
        <v>15</v>
      </c>
      <c r="B45" s="53"/>
      <c r="C45" s="242" t="str">
        <f>IF(A45&lt;=(H28+1)/2,A45,"")</f>
        <v/>
      </c>
      <c r="D45" s="105" t="str">
        <f>IF(C45=P32,Q32,IF(C45=P33,Q33,IF(C45=P34,Q34,IF(C45=P35,Q35,IF(C45=P36,Q36,IF(C45=P37,Q37,IF(C45=P38,Q38,IF(C45=P39,Q39,IF(C45=P40,Q40,IF(C45=P41,Q41,IF(C45=P42,Q42,IF(C45=P43,Q43,IF(C45=P44,Q44,IF(C45=P45,Q45,IF(C45=P47,Q47,IF(C45=P49,Q49,IF(C45=P50,Q50,IF(C45=P51,Q51,IF(C45=P52,Q52,IF(C45=P53,Q53,IF(C45=P54,Q54,IF(C45=P55,Q55,IF(C45=P56,Q56,IF(C45=P57,Q57,IF(C45=P58,Q58,IF(C45=P59,Q59,IF(C45=P60,Q60,IF(C45=P61,Q61,IF(C45=P62,Q62,IF(C45=P63,Q63,IF(C45="","")))))))))))))))))))))))))))))))</f>
        <v/>
      </c>
      <c r="E45" s="148"/>
      <c r="F45" s="149"/>
      <c r="G45" s="150"/>
      <c r="H45" s="151"/>
      <c r="I45" s="244">
        <f>H28</f>
        <v>15</v>
      </c>
      <c r="J45" s="245"/>
      <c r="K45" s="145" t="str">
        <f t="shared" si="0"/>
        <v/>
      </c>
      <c r="L45" s="244">
        <f>H28-1</f>
        <v>14</v>
      </c>
      <c r="M45" s="246"/>
      <c r="N45" s="147" t="str">
        <f t="shared" si="1"/>
        <v/>
      </c>
      <c r="P45" s="48">
        <v>14</v>
      </c>
      <c r="Q45" s="48" t="str">
        <f>Allgemeines!D45</f>
        <v>Reto</v>
      </c>
      <c r="R45" s="48"/>
      <c r="S45" s="48"/>
    </row>
    <row r="46" spans="1:20" ht="39" customHeight="1" thickTop="1" thickBot="1" x14ac:dyDescent="0.4">
      <c r="A46" s="232"/>
      <c r="B46" s="53"/>
      <c r="C46" s="243"/>
      <c r="D46" s="233"/>
      <c r="E46" s="238"/>
      <c r="F46" s="238"/>
      <c r="G46" s="238"/>
      <c r="H46" s="238"/>
      <c r="I46" s="239"/>
      <c r="J46" s="239"/>
      <c r="K46" s="235"/>
      <c r="L46" s="239"/>
      <c r="M46" s="239"/>
      <c r="N46" s="234"/>
      <c r="O46" s="236"/>
      <c r="P46" s="48"/>
      <c r="Q46" s="48"/>
      <c r="R46" s="48"/>
      <c r="S46" s="48"/>
    </row>
    <row r="47" spans="1:20" ht="51" customHeight="1" thickTop="1" thickBot="1" x14ac:dyDescent="0.4">
      <c r="A47" s="13"/>
      <c r="B47" s="54"/>
      <c r="C47" s="289" t="s">
        <v>33</v>
      </c>
      <c r="D47" s="290"/>
      <c r="E47" s="290"/>
      <c r="F47" s="290"/>
      <c r="G47" s="290"/>
      <c r="H47" s="290"/>
      <c r="I47" s="290"/>
      <c r="J47" s="290"/>
      <c r="K47" s="290"/>
      <c r="L47" s="290"/>
      <c r="M47" s="290"/>
      <c r="N47" s="291"/>
      <c r="O47" s="240"/>
      <c r="P47" s="48">
        <v>15</v>
      </c>
      <c r="Q47" s="48" t="str">
        <f>Allgemeines!D46</f>
        <v>Roland</v>
      </c>
      <c r="R47" s="48"/>
      <c r="S47" s="48"/>
    </row>
    <row r="48" spans="1:20" ht="38.1" customHeight="1" thickTop="1" thickBot="1" x14ac:dyDescent="0.35">
      <c r="A48" s="9" t="s">
        <v>3</v>
      </c>
      <c r="B48" s="52"/>
      <c r="C48" s="295" t="s">
        <v>69</v>
      </c>
      <c r="D48" s="296"/>
      <c r="E48" s="317" t="s">
        <v>70</v>
      </c>
      <c r="F48" s="317" t="s">
        <v>71</v>
      </c>
      <c r="G48" s="317" t="s">
        <v>71</v>
      </c>
      <c r="H48" s="318" t="s">
        <v>72</v>
      </c>
      <c r="I48" s="286" t="s">
        <v>5</v>
      </c>
      <c r="J48" s="287"/>
      <c r="K48" s="320" t="s">
        <v>75</v>
      </c>
      <c r="L48" s="286" t="s">
        <v>6</v>
      </c>
      <c r="M48" s="288"/>
      <c r="N48" s="321" t="s">
        <v>76</v>
      </c>
      <c r="P48" s="48" t="s">
        <v>16</v>
      </c>
      <c r="Q48" s="48" t="s">
        <v>15</v>
      </c>
      <c r="R48" s="48"/>
      <c r="S48" s="48"/>
    </row>
    <row r="49" spans="1:19" ht="24.75" thickTop="1" thickBot="1" x14ac:dyDescent="0.4">
      <c r="A49" s="49">
        <f>H28/2+1</f>
        <v>8.5</v>
      </c>
      <c r="B49" s="49">
        <f>ROUNDUP(A49,0)</f>
        <v>9</v>
      </c>
      <c r="C49" s="157">
        <f>IF(B49&lt;=H28,B49,"")</f>
        <v>9</v>
      </c>
      <c r="D49" s="158" t="str">
        <f>IF(C49=P32,Q32,IF(C49=P33,Q33,IF(C49=P34,Q34,IF(C49=P35,Q35,IF(C49=P36,Q36,IF(C49=P37,Q37,IF(C49=P38,Q38,IF(C49=P39,Q39,IF(C49=P40,Q40,IF(C49=P41,Q41,IF(C49=P42,Q42,IF(C49=P43,Q43,IF(C49=P44,Q44,IF(C49=P45,Q45,IF(C49=P47,Q47,IF(C49=P49,Q49,IF(C49=P50,Q50,IF(C49=P51,Q51,IF(C49=P52,Q52,IF(C49=P53,Q53,IF(C49=P54,Q54,IF(C49=P55,Q55,IF(C49=P56,Q56,IF(C49=P57,Q57,IF(C49=P58,Q58,IF(C49=P59,Q59,IF(C49=P60,Q60,IF(C49=P61,Q61,IF(C49=P62,Q62,IF(C49=P63,Q63,IF(C49="","")))))))))))))))))))))))))))))))</f>
        <v>Dimitri</v>
      </c>
      <c r="E49" s="159"/>
      <c r="F49" s="160"/>
      <c r="G49" s="161"/>
      <c r="H49" s="162"/>
      <c r="I49" s="143">
        <f>H28-(H28-4)</f>
        <v>4</v>
      </c>
      <c r="J49" s="146"/>
      <c r="K49" s="163">
        <f t="shared" ref="K49:K63" si="3">IF(C49="","",I49)</f>
        <v>4</v>
      </c>
      <c r="L49" s="143">
        <f>H28-(H28-5)</f>
        <v>5</v>
      </c>
      <c r="M49" s="146"/>
      <c r="N49" s="163">
        <f t="shared" ref="N49:N63" si="4">IF(C49="","",L49)</f>
        <v>5</v>
      </c>
      <c r="P49" s="48">
        <v>16</v>
      </c>
      <c r="Q49" s="48">
        <f>Allgemeines!D47</f>
        <v>0</v>
      </c>
      <c r="R49" s="241"/>
      <c r="S49" s="48"/>
    </row>
    <row r="50" spans="1:19" ht="24" thickBot="1" x14ac:dyDescent="0.4">
      <c r="A50" s="50">
        <f>A49+1</f>
        <v>9.5</v>
      </c>
      <c r="B50" s="50">
        <f>ROUNDUP(A50,0)</f>
        <v>10</v>
      </c>
      <c r="C50" s="164">
        <f>IF(B50&lt;=H28,B50,"")</f>
        <v>10</v>
      </c>
      <c r="D50" s="165" t="str">
        <f>IF(C50=P32,Q32,IF(C50=P33,Q33,IF(C50=P34,Q34,IF(C50=P35,Q35,IF(C50=P36,Q36,IF(C50=P37,Q37,IF(C50=P38,Q38,IF(C50=P39,Q39,IF(C50=P40,Q40,IF(C50=P41,Q41,IF(C50=P42,Q42,IF(C50=P43,Q43,IF(C50=P44,Q44,IF(C50=P45,Q45,IF(C50=P47,Q47,IF(C50=P49,Q49,IF(C50=P50,Q50,IF(C50=P51,Q51,IF(C50=P52,Q52,IF(C50=P53,Q53,IF(C50=P54,Q54,IF(C50=P55,Q55,IF(C50=P56,Q56,IF(C50=P57,Q57,IF(C50=P58,Q58,IF(C50=P59,Q59,IF(C50=P60,Q60,IF(C50=P61,Q61,IF(C50=P62,Q62,IF(C50=P63,Q63,IF(C50="","")))))))))))))))))))))))))))))))</f>
        <v>Hugo</v>
      </c>
      <c r="E50" s="166"/>
      <c r="F50" s="167"/>
      <c r="G50" s="168"/>
      <c r="H50" s="169"/>
      <c r="I50" s="152">
        <f>H28-(H28-4)</f>
        <v>4</v>
      </c>
      <c r="J50" s="154"/>
      <c r="K50" s="170">
        <f t="shared" si="3"/>
        <v>4</v>
      </c>
      <c r="L50" s="152">
        <f>H28-(H28-5)</f>
        <v>5</v>
      </c>
      <c r="M50" s="154"/>
      <c r="N50" s="170">
        <f t="shared" si="4"/>
        <v>5</v>
      </c>
      <c r="P50" s="48">
        <v>17</v>
      </c>
      <c r="Q50" s="48">
        <f>Allgemeines!D48</f>
        <v>0</v>
      </c>
      <c r="R50" s="48"/>
      <c r="S50" s="48"/>
    </row>
    <row r="51" spans="1:19" ht="24" thickBot="1" x14ac:dyDescent="0.4">
      <c r="A51" s="50">
        <f>A50+1</f>
        <v>10.5</v>
      </c>
      <c r="B51" s="50">
        <f t="shared" ref="B51:B63" si="5">ROUNDUP(A51,0)</f>
        <v>11</v>
      </c>
      <c r="C51" s="164">
        <f>IF(B51&lt;=H28,B51,"")</f>
        <v>11</v>
      </c>
      <c r="D51" s="165" t="str">
        <f>IF(C51=P32,Q32,IF(C51=P33,Q33,IF(C51=P34,Q34,IF(C51=P35,Q35,IF(C51=P36,Q36,IF(C51=P37,Q37,IF(C51=P38,Q38,IF(C51=P39,Q39,IF(C51=P40,Q40,IF(C51=P41,Q41,IF(C51=P42,Q42,IF(C51=P43,Q43,IF(C51=P44,Q44,IF(C51=P45,Q45,IF(C51=P47,Q47,IF(C51=P49,Q49,IF(C51=P50,Q50,IF(C51=P51,Q51,IF(C51=P52,Q52,IF(C51=P53,Q53,IF(C51=P54,Q54,IF(C51=P55,Q55,IF(C51=P56,Q56,IF(C51=P57,Q57,IF(C51=P58,Q58,IF(C51=P59,Q59,IF(C51=P60,Q60,IF(C51=P61,Q61,IF(C51=P62,Q62,IF(C51=P63,Q63,IF(C51="","")))))))))))))))))))))))))))))))</f>
        <v>Martin</v>
      </c>
      <c r="E51" s="166"/>
      <c r="F51" s="167"/>
      <c r="G51" s="168"/>
      <c r="H51" s="169"/>
      <c r="I51" s="152">
        <f>H28-(H28-4)</f>
        <v>4</v>
      </c>
      <c r="J51" s="154"/>
      <c r="K51" s="170">
        <f t="shared" si="3"/>
        <v>4</v>
      </c>
      <c r="L51" s="152">
        <f>H28-(H28-5)</f>
        <v>5</v>
      </c>
      <c r="M51" s="154"/>
      <c r="N51" s="170">
        <f t="shared" si="4"/>
        <v>5</v>
      </c>
      <c r="P51" s="48">
        <v>18</v>
      </c>
      <c r="Q51" s="48">
        <f>Allgemeines!D49</f>
        <v>0</v>
      </c>
      <c r="R51" s="48"/>
      <c r="S51" s="48"/>
    </row>
    <row r="52" spans="1:19" ht="24" thickBot="1" x14ac:dyDescent="0.4">
      <c r="A52" s="50">
        <f t="shared" ref="A52:A63" si="6">A51+1</f>
        <v>11.5</v>
      </c>
      <c r="B52" s="50">
        <f t="shared" si="5"/>
        <v>12</v>
      </c>
      <c r="C52" s="164">
        <f>IF(B52&lt;=H28,B52,"")</f>
        <v>12</v>
      </c>
      <c r="D52" s="165" t="str">
        <f>IF(C52=P32,Q32,IF(C52=P33,Q33,IF(C52=P34,Q34,IF(C52=P35,Q35,IF(C52=P36,Q36,IF(C52=P37,Q37,IF(C52=P38,Q38,IF(C52=P39,Q39,IF(C52=P40,Q40,IF(C52=P41,Q41,IF(C52=P42,Q42,IF(C52=P43,Q43,IF(C52=P44,Q44,IF(C52=P45,Q45,IF(C52=P47,Q47,IF(C52=P49,Q49,IF(C52=P50,Q50,IF(C52=P51,Q51,IF(C52=P52,Q52,IF(C52=P53,Q53,IF(C52=P54,Q54,IF(C52=P55,Q55,IF(C52=P56,Q56,IF(C52=P57,Q57,IF(C52=P58,Q58,IF(C52=P59,Q59,IF(C52=P60,Q60,IF(C52=P61,Q61,IF(C52=P62,Q62,IF(C52=P63,Q63,IF(C52="","")))))))))))))))))))))))))))))))</f>
        <v>Andreas</v>
      </c>
      <c r="E52" s="166"/>
      <c r="F52" s="167"/>
      <c r="G52" s="168"/>
      <c r="H52" s="169"/>
      <c r="I52" s="152">
        <f>H28-(H28-4)</f>
        <v>4</v>
      </c>
      <c r="J52" s="154"/>
      <c r="K52" s="170">
        <f t="shared" si="3"/>
        <v>4</v>
      </c>
      <c r="L52" s="152">
        <f>H28-(H28-5)</f>
        <v>5</v>
      </c>
      <c r="M52" s="154"/>
      <c r="N52" s="170">
        <f t="shared" si="4"/>
        <v>5</v>
      </c>
      <c r="P52" s="48">
        <v>19</v>
      </c>
      <c r="Q52" s="48">
        <f>Allgemeines!D50</f>
        <v>0</v>
      </c>
      <c r="R52" s="48"/>
      <c r="S52" s="48"/>
    </row>
    <row r="53" spans="1:19" ht="24" thickBot="1" x14ac:dyDescent="0.4">
      <c r="A53" s="50">
        <f t="shared" si="6"/>
        <v>12.5</v>
      </c>
      <c r="B53" s="50">
        <f t="shared" si="5"/>
        <v>13</v>
      </c>
      <c r="C53" s="164">
        <f>IF(B53&lt;=H28,B53,"")</f>
        <v>13</v>
      </c>
      <c r="D53" s="165" t="str">
        <f>IF(C53=P32,Q32,IF(C53=P33,Q33,IF(C53=P34,Q34,IF(C53=P35,Q35,IF(C53=P36,Q36,IF(C53=P37,Q37,IF(C53=P38,Q38,IF(C53=P39,Q39,IF(C53=P40,Q40,IF(C53=P41,Q41,IF(C53=P42,Q42,IF(C53=P43,Q43,IF(C53=P44,Q44,IF(C53=P45,Q45,IF(C53=P47,Q47,IF(C53=P49,Q49,IF(C53=P50,Q50,IF(C53=P51,Q51,IF(C53=P52,Q52,IF(C53=P53,Q53,IF(C53=P54,Q54,IF(C53=P55,Q55,IF(C53=P56,Q56,IF(C53=P57,Q57,IF(C53=P58,Q58,IF(C53=P59,Q59,IF(C53=P60,Q60,IF(C53=P61,Q61,IF(C53=P62,Q62,IF(C53=P63,Q63,IF(C53="","")))))))))))))))))))))))))))))))</f>
        <v>Urs</v>
      </c>
      <c r="E53" s="166"/>
      <c r="F53" s="167"/>
      <c r="G53" s="168"/>
      <c r="H53" s="169"/>
      <c r="I53" s="152">
        <f>H28-(H28-4)</f>
        <v>4</v>
      </c>
      <c r="J53" s="154"/>
      <c r="K53" s="170">
        <f t="shared" si="3"/>
        <v>4</v>
      </c>
      <c r="L53" s="152">
        <f>H28-(H28-5)</f>
        <v>5</v>
      </c>
      <c r="M53" s="154"/>
      <c r="N53" s="170">
        <f t="shared" si="4"/>
        <v>5</v>
      </c>
      <c r="P53" s="48">
        <v>20</v>
      </c>
      <c r="Q53" s="48">
        <f>Allgemeines!D51</f>
        <v>0</v>
      </c>
      <c r="R53" s="48"/>
      <c r="S53" s="48"/>
    </row>
    <row r="54" spans="1:19" ht="24" thickBot="1" x14ac:dyDescent="0.4">
      <c r="A54" s="50">
        <f t="shared" si="6"/>
        <v>13.5</v>
      </c>
      <c r="B54" s="50">
        <f t="shared" si="5"/>
        <v>14</v>
      </c>
      <c r="C54" s="164">
        <f>IF(B54&lt;=H28,B54,"")</f>
        <v>14</v>
      </c>
      <c r="D54" s="165" t="str">
        <f>IF(C54=P32,Q32,IF(C54=P33,Q33,IF(C54=P34,Q34,IF(C54=P35,Q35,IF(C54=P36,Q36,IF(C54=P37,Q37,IF(C54=P38,Q38,IF(C54=P39,Q39,IF(C54=P40,Q40,IF(C54=P41,Q41,IF(C54=P42,Q42,IF(C54=P43,Q43,IF(C54=P44,Q44,IF(C54=P45,Q45,IF(C54=P47,Q47,IF(C54=P49,Q49,IF(C54=P50,Q50,IF(C54=P51,Q51,IF(C54=P52,Q52,IF(C54=P53,Q53,IF(C54=P54,Q54,IF(C54=P55,Q55,IF(C54=P56,Q56,IF(C54=P57,Q57,IF(C54=P58,Q58,IF(C54=P59,Q59,IF(C54=P60,Q60,IF(C54=P61,Q61,IF(C54=P62,Q62,IF(C54=P63,Q63,IF(C54="","")))))))))))))))))))))))))))))))</f>
        <v>Reto</v>
      </c>
      <c r="E54" s="166"/>
      <c r="F54" s="167"/>
      <c r="G54" s="168"/>
      <c r="H54" s="169"/>
      <c r="I54" s="152">
        <f>H28-(H28-4)</f>
        <v>4</v>
      </c>
      <c r="J54" s="154"/>
      <c r="K54" s="170">
        <f t="shared" si="3"/>
        <v>4</v>
      </c>
      <c r="L54" s="152">
        <f>H28-(H28-5)</f>
        <v>5</v>
      </c>
      <c r="M54" s="154"/>
      <c r="N54" s="170">
        <f t="shared" si="4"/>
        <v>5</v>
      </c>
      <c r="P54" s="48">
        <v>21</v>
      </c>
      <c r="Q54" s="48">
        <f>Allgemeines!D52</f>
        <v>0</v>
      </c>
      <c r="R54" s="48"/>
      <c r="S54" s="48"/>
    </row>
    <row r="55" spans="1:19" ht="24" thickBot="1" x14ac:dyDescent="0.4">
      <c r="A55" s="50">
        <f t="shared" si="6"/>
        <v>14.5</v>
      </c>
      <c r="B55" s="50">
        <f t="shared" si="5"/>
        <v>15</v>
      </c>
      <c r="C55" s="164">
        <f>IF(B55&lt;=H28,B55,"")</f>
        <v>15</v>
      </c>
      <c r="D55" s="165" t="str">
        <f>IF(C55=P32,Q32,IF(C55=P33,Q33,IF(C55=P34,Q34,IF(C55=P35,Q35,IF(C55=P36,Q36,IF(C55=P37,Q37,IF(C55=P38,Q38,IF(C55=P39,Q39,IF(C55=P40,Q40,IF(C55=P41,Q41,IF(C55=P42,Q42,IF(C55=P43,Q43,IF(C55=P44,Q44,IF(C55=P45,Q45,IF(C55=P47,Q47,IF(C55=P49,Q49,IF(C55=P50,Q50,IF(C55=P51,Q51,IF(C55=P52,Q52,IF(C55=P53,Q53,IF(C55=P54,Q54,IF(C55=P55,Q55,IF(C55=P56,Q56,IF(C55=P57,Q57,IF(C55=P58,Q58,IF(C55=P59,Q59,IF(C55=P60,Q60,IF(C55=P61,Q61,IF(C55=P62,Q62,IF(C55=P63,Q63,IF(C55="","")))))))))))))))))))))))))))))))</f>
        <v>Roland</v>
      </c>
      <c r="E55" s="166"/>
      <c r="F55" s="167"/>
      <c r="G55" s="168"/>
      <c r="H55" s="169"/>
      <c r="I55" s="152">
        <f>H28-(H28-4)</f>
        <v>4</v>
      </c>
      <c r="J55" s="154"/>
      <c r="K55" s="170">
        <f t="shared" si="3"/>
        <v>4</v>
      </c>
      <c r="L55" s="152">
        <f>H28-(H28-5)</f>
        <v>5</v>
      </c>
      <c r="M55" s="154"/>
      <c r="N55" s="170">
        <f t="shared" si="4"/>
        <v>5</v>
      </c>
      <c r="P55" s="48">
        <v>22</v>
      </c>
      <c r="Q55" s="48">
        <f>Allgemeines!D53</f>
        <v>0</v>
      </c>
      <c r="R55" s="48"/>
      <c r="S55" s="48"/>
    </row>
    <row r="56" spans="1:19" ht="24" thickBot="1" x14ac:dyDescent="0.4">
      <c r="A56" s="50">
        <f t="shared" si="6"/>
        <v>15.5</v>
      </c>
      <c r="B56" s="50">
        <f t="shared" si="5"/>
        <v>16</v>
      </c>
      <c r="C56" s="164" t="str">
        <f>IF(B56&lt;=H28,B56,"")</f>
        <v/>
      </c>
      <c r="D56" s="165" t="str">
        <f>IF(C56=P32,Q32,IF(C56=P33,Q33,IF(C56=P34,Q34,IF(C56=P35,Q35,IF(C56=P36,Q36,IF(C56=P37,Q37,IF(C56=P38,Q38,IF(C56=P39,Q39,IF(C56=P40,Q40,IF(C56=P41,Q41,IF(C56=P42,Q42,IF(C56=P43,Q43,IF(C56=P44,Q44,IF(C56=P45,Q45,IF(C56=P47,Q47,IF(C56=P49,Q49,IF(C56=P50,Q50,IF(C56=P51,Q51,IF(C56=P52,Q52,IF(C56=P53,Q53,IF(C56=P54,Q54,IF(C56=P55,Q55,IF(C56=P56,Q56,IF(C56=P57,Q57,IF(C56=P58,Q58,IF(C56=P59,Q59,IF(C56=P60,Q60,IF(C56=P61,Q61,IF(C56=P62,Q62,IF(C56=P63,Q63,IF(C56="","")))))))))))))))))))))))))))))))</f>
        <v/>
      </c>
      <c r="E56" s="166"/>
      <c r="F56" s="167"/>
      <c r="G56" s="168"/>
      <c r="H56" s="169"/>
      <c r="I56" s="152">
        <f>H28-(H28-4)</f>
        <v>4</v>
      </c>
      <c r="J56" s="154"/>
      <c r="K56" s="170" t="str">
        <f t="shared" si="3"/>
        <v/>
      </c>
      <c r="L56" s="152">
        <f>H28-(H28-5)</f>
        <v>5</v>
      </c>
      <c r="M56" s="154"/>
      <c r="N56" s="170" t="str">
        <f t="shared" si="4"/>
        <v/>
      </c>
      <c r="P56" s="48">
        <v>23</v>
      </c>
      <c r="Q56" s="48">
        <f>Allgemeines!D54</f>
        <v>0</v>
      </c>
      <c r="R56" s="48"/>
      <c r="S56" s="48"/>
    </row>
    <row r="57" spans="1:19" ht="24" thickBot="1" x14ac:dyDescent="0.4">
      <c r="A57" s="50">
        <f t="shared" si="6"/>
        <v>16.5</v>
      </c>
      <c r="B57" s="50">
        <f t="shared" si="5"/>
        <v>17</v>
      </c>
      <c r="C57" s="164" t="str">
        <f>IF(B57&lt;=H28,B57,"")</f>
        <v/>
      </c>
      <c r="D57" s="165" t="str">
        <f>IF(C57=P32,Q32,IF(C57=P33,Q33,IF(C57=P34,Q34,IF(C57=P35,Q35,IF(C57=P36,Q36,IF(C57=P37,Q37,IF(C57=P38,Q38,IF(C57=P39,Q39,IF(C57=P40,Q40,IF(C57=P41,Q41,IF(C57=P42,Q42,IF(C57=P43,Q43,IF(C57=P44,Q44,IF(C57=P45,Q45,IF(C57=P47,Q47,IF(C57=P49,Q49,IF(C57=P50,Q50,IF(C57=P51,Q51,IF(C57=P52,Q52,IF(C57=P53,Q53,IF(C57=P54,Q54,IF(C57=P55,Q55,IF(C57=P56,Q56,IF(C57=P57,Q57,IF(C57=P58,Q58,IF(C57=P59,Q59,IF(C57=P60,Q60,IF(C57=P61,Q61,IF(C57=P62,Q62,IF(C57=P63,Q63,IF(C57="","")))))))))))))))))))))))))))))))</f>
        <v/>
      </c>
      <c r="E57" s="166"/>
      <c r="F57" s="167"/>
      <c r="G57" s="168"/>
      <c r="H57" s="169"/>
      <c r="I57" s="152">
        <f>H28-(H28-4)</f>
        <v>4</v>
      </c>
      <c r="J57" s="154"/>
      <c r="K57" s="170" t="str">
        <f t="shared" si="3"/>
        <v/>
      </c>
      <c r="L57" s="152">
        <f>H28-(H28-5)</f>
        <v>5</v>
      </c>
      <c r="M57" s="154"/>
      <c r="N57" s="170" t="str">
        <f t="shared" si="4"/>
        <v/>
      </c>
      <c r="P57" s="48">
        <v>24</v>
      </c>
      <c r="Q57" s="48">
        <f>Allgemeines!D55</f>
        <v>0</v>
      </c>
      <c r="R57" s="48"/>
      <c r="S57" s="48"/>
    </row>
    <row r="58" spans="1:19" ht="24" thickBot="1" x14ac:dyDescent="0.4">
      <c r="A58" s="50">
        <f t="shared" si="6"/>
        <v>17.5</v>
      </c>
      <c r="B58" s="50">
        <f t="shared" si="5"/>
        <v>18</v>
      </c>
      <c r="C58" s="164" t="str">
        <f>IF(B58&lt;=H28,B58,"")</f>
        <v/>
      </c>
      <c r="D58" s="130" t="str">
        <f>IF(C58=P32,Q32,IF(C58=P33,Q33,IF(C58=P34,Q34,IF(C58=P35,Q35,IF(C58=P36,Q36,IF(C58=P37,Q37,IF(C58=P38,Q38,IF(C58=P39,Q39,IF(C58=P40,Q40,IF(C58=P41,Q41,IF(C58=P42,Q42,IF(C58=P43,Q43,IF(C58=P44,Q44,IF(C58=P45,Q45,IF(C58=P47,Q47,IF(C58=P49,Q49,IF(C58=P50,Q50,IF(C58=P51,Q51,IF(C58=P52,Q52,IF(C58=P53,Q53,IF(C58=P54,Q54,IF(C58=P55,Q55,IF(C58=P56,Q56,IF(C58=P57,Q57,IF(C58=P58,Q58,IF(C58=P59,Q59,IF(C58=P60,Q60,IF(C58=P61,Q61,IF(C58=P62,Q62,IF(C58=P63,Q63,IF(C58="","")))))))))))))))))))))))))))))))</f>
        <v/>
      </c>
      <c r="E58" s="166"/>
      <c r="F58" s="167"/>
      <c r="G58" s="168"/>
      <c r="H58" s="169"/>
      <c r="I58" s="152">
        <f>H28-(H28-4)</f>
        <v>4</v>
      </c>
      <c r="J58" s="154"/>
      <c r="K58" s="170" t="str">
        <f t="shared" si="3"/>
        <v/>
      </c>
      <c r="L58" s="152">
        <f>H28-(H28-5)</f>
        <v>5</v>
      </c>
      <c r="M58" s="154"/>
      <c r="N58" s="170" t="str">
        <f t="shared" si="4"/>
        <v/>
      </c>
      <c r="P58" s="48">
        <v>25</v>
      </c>
      <c r="Q58" s="48">
        <f>Allgemeines!D56</f>
        <v>0</v>
      </c>
      <c r="R58" s="48"/>
      <c r="S58" s="48"/>
    </row>
    <row r="59" spans="1:19" ht="24" thickBot="1" x14ac:dyDescent="0.4">
      <c r="A59" s="50">
        <f t="shared" si="6"/>
        <v>18.5</v>
      </c>
      <c r="B59" s="50">
        <f t="shared" si="5"/>
        <v>19</v>
      </c>
      <c r="C59" s="164" t="str">
        <f>IF(B59&lt;=H28,B59,"")</f>
        <v/>
      </c>
      <c r="D59" s="130" t="str">
        <f>IF(C59=P33,Q33,IF(C59=P34,Q34,IF(C59=P35,Q35,IF(C59=P36,Q36,IF(C59=P37,Q37,IF(C59=P38,Q38,IF(C59=P39,Q39,IF(C59=P40,Q40,IF(C59=P41,Q41,IF(C59=P42,Q42,IF(C59=P43,Q43,IF(C59=P44,Q44,IF(C59=P45,Q45,IF(C59=P47,Q47,IF(C59=P49,Q49,IF(C59=P50,Q50,IF(C59=P51,Q51,IF(C59=P52,Q52,IF(C59=P53,Q53,IF(C59=P54,Q54,IF(C59=P55,Q55,IF(C59=P56,Q56,IF(C59=P57,Q57,IF(C59=P58,Q58,IF(C59=P59,Q59,IF(C59=P60,Q60,IF(C59=P61,Q61,IF(C59=P62,Q62,IF(C59=P63,Q63,IF(C59=P32,Q32,IF(C59="","")))))))))))))))))))))))))))))))</f>
        <v/>
      </c>
      <c r="E59" s="166"/>
      <c r="F59" s="167"/>
      <c r="G59" s="168"/>
      <c r="H59" s="169"/>
      <c r="I59" s="152">
        <f>H28-(H28-4)</f>
        <v>4</v>
      </c>
      <c r="J59" s="154"/>
      <c r="K59" s="170" t="str">
        <f t="shared" si="3"/>
        <v/>
      </c>
      <c r="L59" s="152">
        <f>H28-(H28-5)</f>
        <v>5</v>
      </c>
      <c r="M59" s="154"/>
      <c r="N59" s="170" t="str">
        <f t="shared" si="4"/>
        <v/>
      </c>
      <c r="P59" s="48">
        <v>26</v>
      </c>
      <c r="Q59" s="48">
        <f>Allgemeines!D57</f>
        <v>0</v>
      </c>
      <c r="R59" s="48"/>
      <c r="S59" s="48"/>
    </row>
    <row r="60" spans="1:19" ht="24" thickBot="1" x14ac:dyDescent="0.4">
      <c r="A60" s="50">
        <f t="shared" si="6"/>
        <v>19.5</v>
      </c>
      <c r="B60" s="50">
        <f t="shared" si="5"/>
        <v>20</v>
      </c>
      <c r="C60" s="164" t="str">
        <f>IF(B60&lt;=H28,B60,"")</f>
        <v/>
      </c>
      <c r="D60" s="130" t="str">
        <f>IF(C60=P34,Q34,IF(C60=P35,Q35,IF(C60=P36,Q36,IF(C60=P37,Q37,IF(C60=P38,Q38,IF(C60=P39,Q39,IF(C60=P40,Q40,IF(C60=P41,Q41,IF(C60=P42,Q42,IF(C60=P43,Q43,IF(C60=P44,Q44,IF(C60=P45,Q45,IF(C60=P47,Q47,IF(C60=P49,Q49,IF(C60=P50,Q50,IF(C60=P51,Q51,IF(C60=P52,Q52,IF(C60=P53,Q53,IF(C60=P54,Q54,IF(C60=P55,Q55,IF(C60=P56,Q56,IF(C60=P57,Q57,IF(C60=P58,Q58,IF(C60=P59,Q59,IF(C60=P60,Q60,IF(C60=P61,Q61,IF(C60=P62,Q62,IF(C60=P63,Q63,IF(C60=P32,Q32,IF(C60=P33,Q33,IF(C60="","")))))))))))))))))))))))))))))))</f>
        <v/>
      </c>
      <c r="E60" s="166"/>
      <c r="F60" s="167"/>
      <c r="G60" s="168"/>
      <c r="H60" s="169"/>
      <c r="I60" s="152">
        <f>H28-(H28-4)</f>
        <v>4</v>
      </c>
      <c r="J60" s="154"/>
      <c r="K60" s="170" t="str">
        <f t="shared" si="3"/>
        <v/>
      </c>
      <c r="L60" s="152">
        <f>H28-(H28-5)</f>
        <v>5</v>
      </c>
      <c r="M60" s="154"/>
      <c r="N60" s="170" t="str">
        <f t="shared" si="4"/>
        <v/>
      </c>
      <c r="P60" s="48">
        <v>27</v>
      </c>
      <c r="Q60" s="48">
        <f>Allgemeines!D58</f>
        <v>0</v>
      </c>
      <c r="R60" s="48"/>
      <c r="S60" s="48"/>
    </row>
    <row r="61" spans="1:19" ht="24" thickBot="1" x14ac:dyDescent="0.4">
      <c r="A61" s="50">
        <f t="shared" si="6"/>
        <v>20.5</v>
      </c>
      <c r="B61" s="50">
        <f t="shared" si="5"/>
        <v>21</v>
      </c>
      <c r="C61" s="164" t="str">
        <f>IF(B61&lt;=H28,B61,"")</f>
        <v/>
      </c>
      <c r="D61" s="130" t="str">
        <f>IF(C61=P35,Q35,IF(C61=P36,Q36,IF(C61=P37,Q37,IF(C61=P38,Q38,IF(C61=P39,Q39,IF(C61=P40,Q40,IF(C61=P41,Q41,IF(C61=P42,Q42,IF(C61=P43,Q43,IF(C61=P44,Q44,IF(C61=P45,Q45,IF(C61=P47,Q47,IF(C61=P49,Q49,IF(C61=P50,Q50,IF(C61=P51,Q51,IF(C61=P52,Q52,IF(C61=P53,Q53,IF(C61=P54,Q54,IF(C61=P55,Q55,IF(C61=P56,Q56,IF(C61=P57,Q57,IF(C61=P58,Q58,IF(C61=P59,Q59,IF(C61=P60,Q60,IF(C61=P61,Q61,IF(C61=P62,Q62,IF(C61=P63,Q63,IF(C61=P32,Q32,IF(C61=P33,Q33,IF(C61=P34,Q34,IF(C61="","")))))))))))))))))))))))))))))))</f>
        <v/>
      </c>
      <c r="E61" s="166"/>
      <c r="F61" s="167"/>
      <c r="G61" s="168"/>
      <c r="H61" s="169"/>
      <c r="I61" s="152">
        <f>H28-(H28-4)</f>
        <v>4</v>
      </c>
      <c r="J61" s="154"/>
      <c r="K61" s="170" t="str">
        <f t="shared" si="3"/>
        <v/>
      </c>
      <c r="L61" s="152">
        <f>H28-(H28-5)</f>
        <v>5</v>
      </c>
      <c r="M61" s="154"/>
      <c r="N61" s="170" t="str">
        <f t="shared" si="4"/>
        <v/>
      </c>
      <c r="P61" s="48">
        <v>28</v>
      </c>
      <c r="Q61" s="48">
        <f>Allgemeines!D59</f>
        <v>0</v>
      </c>
      <c r="R61" s="48"/>
      <c r="S61" s="48"/>
    </row>
    <row r="62" spans="1:19" ht="24" thickBot="1" x14ac:dyDescent="0.4">
      <c r="A62" s="50">
        <f t="shared" si="6"/>
        <v>21.5</v>
      </c>
      <c r="B62" s="50">
        <f t="shared" si="5"/>
        <v>22</v>
      </c>
      <c r="C62" s="164" t="str">
        <f>IF(B62&lt;=H28,B62,"")</f>
        <v/>
      </c>
      <c r="D62" s="130" t="str">
        <f>IF(C62=P36,Q36,IF(C62=P37,Q37,IF(C62=P38,Q38,IF(C62=P39,Q39,IF(C62=P40,Q40,IF(C62=P41,Q41,IF(C62=P42,Q42,IF(C62=P43,Q43,IF(C62=P44,Q44,IF(C62=P45,Q45,IF(C62=P47,Q47,IF(C62=P49,Q49,IF(C62=P50,Q50,IF(C62=P51,Q51,IF(C62=P52,Q52,IF(C62=P53,Q53,IF(C62=P54,Q54,IF(C62=P55,Q55,IF(C62=P56,Q56,IF(C62=P57,Q57,IF(C62=P58,Q58,IF(C62=P59,Q59,IF(C62=P60,Q60,IF(C62=P61,Q61,IF(C62=P62,Q62,IF(C62=P63,Q63,IF(C62=P32,Q32,IF(C62=P33,Q33,IF(C62=P34,Q34,IF(C62=P35,Q35,IF(C62="","")))))))))))))))))))))))))))))))</f>
        <v/>
      </c>
      <c r="E62" s="166"/>
      <c r="F62" s="167"/>
      <c r="G62" s="168"/>
      <c r="H62" s="169"/>
      <c r="I62" s="152">
        <f>H28-(H28-4)</f>
        <v>4</v>
      </c>
      <c r="J62" s="154"/>
      <c r="K62" s="170" t="str">
        <f t="shared" si="3"/>
        <v/>
      </c>
      <c r="L62" s="152">
        <f>H28-(H28-5)</f>
        <v>5</v>
      </c>
      <c r="M62" s="154"/>
      <c r="N62" s="170" t="str">
        <f t="shared" si="4"/>
        <v/>
      </c>
      <c r="P62" s="48">
        <v>29</v>
      </c>
      <c r="Q62" s="48">
        <f>Allgemeines!D60</f>
        <v>0</v>
      </c>
      <c r="R62" s="48"/>
      <c r="S62" s="48"/>
    </row>
    <row r="63" spans="1:19" ht="24" thickBot="1" x14ac:dyDescent="0.4">
      <c r="A63" s="51">
        <f t="shared" si="6"/>
        <v>22.5</v>
      </c>
      <c r="B63" s="51">
        <f t="shared" si="5"/>
        <v>23</v>
      </c>
      <c r="C63" s="171" t="str">
        <f>IF(B63&lt;=H28,B63,"")</f>
        <v/>
      </c>
      <c r="D63" s="134" t="str">
        <f>IF(C63=P37,Q37,IF(C63=P38,Q38,IF(C63=P39,Q39,IF(C63=P40,Q40,IF(C63=P41,Q41,IF(C63=P42,Q42,IF(C63=P43,Q43,IF(C63=P44,Q44,IF(C63=P45,Q45,IF(C63=P47,Q47,IF(C63=P49,Q49,IF(C63=P50,Q50,IF(C63=P51,Q51,IF(C63=P52,Q52,IF(C63=P53,Q53,IF(C63=P54,Q54,IF(C63=P55,Q55,IF(C63=P56,Q56,IF(C63=P57,Q57,IF(C63=P58,Q58,IF(C63=P59,Q59,IF(C63=P60,Q60,IF(C63=P61,Q61,IF(C63=P62,Q62,IF(C63=P63,Q63,IF(C63=P32,Q32,IF(C63=P33,Q33,IF(C63=P34,Q34,IF(C63=P35,Q35,IF(C63=P36,Q36,IF(C63="","")))))))))))))))))))))))))))))))</f>
        <v/>
      </c>
      <c r="E63" s="172"/>
      <c r="F63" s="173"/>
      <c r="G63" s="174"/>
      <c r="H63" s="175"/>
      <c r="I63" s="155">
        <f>H28-(H28-4)</f>
        <v>4</v>
      </c>
      <c r="J63" s="156"/>
      <c r="K63" s="176" t="str">
        <f t="shared" si="3"/>
        <v/>
      </c>
      <c r="L63" s="155">
        <f>H28-(H28-5)</f>
        <v>5</v>
      </c>
      <c r="M63" s="156"/>
      <c r="N63" s="176" t="str">
        <f t="shared" si="4"/>
        <v/>
      </c>
      <c r="P63" s="48">
        <v>30</v>
      </c>
      <c r="Q63" s="48">
        <f>Allgemeines!D61</f>
        <v>0</v>
      </c>
      <c r="R63" s="48"/>
      <c r="S63" s="48"/>
    </row>
    <row r="64" spans="1:19" ht="19.5" thickTop="1" x14ac:dyDescent="0.3">
      <c r="P64" s="48"/>
      <c r="Q64" s="48"/>
      <c r="R64" s="48"/>
      <c r="S64" s="48"/>
    </row>
    <row r="65" spans="16:19" x14ac:dyDescent="0.3">
      <c r="P65" s="48"/>
      <c r="Q65" s="48"/>
      <c r="R65" s="48"/>
      <c r="S65" s="48"/>
    </row>
    <row r="66" spans="16:19" x14ac:dyDescent="0.3">
      <c r="P66" s="48"/>
      <c r="Q66" s="48"/>
      <c r="R66" s="48"/>
      <c r="S66" s="48"/>
    </row>
  </sheetData>
  <sheetProtection algorithmName="SHA-512" hashValue="AzQr0SKctr7wK9OcmD6N41ZKt20/0uq1M8tkwpW9Ouydp2d6yULUij4hBKi6WzAfvHCBmcWL5PKRYI3BIMc3dw==" saltValue="c91SnqgobLW2Oo3SRB7XHg==" spinCount="100000" sheet="1" objects="1" scenarios="1"/>
  <customSheetViews>
    <customSheetView guid="{3C9DE60A-E77C-4553-B7E8-BF9E204DD85B}" hiddenRows="1" hiddenColumns="1" topLeftCell="C1">
      <selection activeCell="T7" sqref="T7"/>
      <rowBreaks count="2" manualBreakCount="2">
        <brk id="28" max="16383" man="1"/>
        <brk id="45" max="16383" man="1"/>
      </rowBreaks>
      <pageMargins left="0.54" right="0.43000000000000005" top="0.68000000000000016" bottom="0.5" header="0.43000000000000005" footer="0.5"/>
      <pageSetup paperSize="9" scale="68" orientation="portrait" horizontalDpi="4294967292" verticalDpi="4294967292" r:id="rId1"/>
      <headerFooter>
        <oddFooter>&amp;L&amp;"Calibri,Standard"&amp;10&amp;K000000_x000D_www.ubs-kidscup.ch/schule</oddFooter>
      </headerFooter>
    </customSheetView>
  </customSheetViews>
  <mergeCells count="15">
    <mergeCell ref="C48:D48"/>
    <mergeCell ref="I48:J48"/>
    <mergeCell ref="L48:M48"/>
    <mergeCell ref="C47:N47"/>
    <mergeCell ref="I30:J30"/>
    <mergeCell ref="L30:M30"/>
    <mergeCell ref="C30:D30"/>
    <mergeCell ref="D3:S3"/>
    <mergeCell ref="D25:R25"/>
    <mergeCell ref="D26:S26"/>
    <mergeCell ref="D5:S5"/>
    <mergeCell ref="D8:S8"/>
    <mergeCell ref="D11:S11"/>
    <mergeCell ref="D12:S12"/>
    <mergeCell ref="D13:S13"/>
  </mergeCells>
  <phoneticPr fontId="13" type="noConversion"/>
  <pageMargins left="0.54" right="0.43000000000000005" top="0.68000000000000016" bottom="0.5" header="0.43000000000000005" footer="0.5"/>
  <pageSetup paperSize="9" scale="68" orientation="portrait" horizontalDpi="4294967292" verticalDpi="4294967292" r:id="rId2"/>
  <headerFooter>
    <oddFooter>&amp;L&amp;"Calibri,Standard"&amp;10&amp;K000000_x000D_www.ubs-kidscup.ch/schule</oddFooter>
  </headerFooter>
  <rowBreaks count="1" manualBreakCount="1">
    <brk id="45" max="16383" man="1"/>
  </rowBreaks>
  <drawing r:id="rId3"/>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tt4">
    <pageSetUpPr fitToPage="1"/>
  </sheetPr>
  <dimension ref="A2:U64"/>
  <sheetViews>
    <sheetView showGridLines="0" showRowColHeaders="0" topLeftCell="C1" zoomScale="115" zoomScaleNormal="115" workbookViewId="0">
      <selection activeCell="N53" sqref="N53"/>
    </sheetView>
  </sheetViews>
  <sheetFormatPr baseColWidth="10" defaultColWidth="10.875" defaultRowHeight="18.75" x14ac:dyDescent="0.3"/>
  <cols>
    <col min="1" max="2" width="10.875" style="2" hidden="1" customWidth="1"/>
    <col min="3" max="3" width="4.875" style="2" customWidth="1"/>
    <col min="4" max="4" width="22.5" style="2" customWidth="1"/>
    <col min="5" max="8" width="10.375" style="2" customWidth="1"/>
    <col min="9" max="10" width="10.875" style="2" hidden="1" customWidth="1"/>
    <col min="11" max="11" width="12" style="2" customWidth="1"/>
    <col min="12" max="13" width="10.875" style="2" hidden="1" customWidth="1"/>
    <col min="14" max="14" width="12.125" style="2" customWidth="1"/>
    <col min="15" max="15" width="0" style="2" hidden="1" customWidth="1"/>
    <col min="16" max="17" width="10.875" style="2" hidden="1" customWidth="1"/>
    <col min="18" max="18" width="0" style="2" hidden="1" customWidth="1"/>
    <col min="19" max="16384" width="10.875" style="2"/>
  </cols>
  <sheetData>
    <row r="2" spans="3:21" ht="24.75" customHeight="1" thickBot="1" x14ac:dyDescent="0.35">
      <c r="C2" s="75"/>
      <c r="D2" s="75"/>
      <c r="E2" s="75"/>
      <c r="F2" s="75"/>
      <c r="G2" s="75"/>
      <c r="H2" s="75"/>
      <c r="I2" s="75"/>
      <c r="J2" s="75"/>
      <c r="K2" s="75"/>
      <c r="L2" s="75"/>
      <c r="M2" s="75"/>
      <c r="N2" s="75"/>
      <c r="O2" s="75"/>
      <c r="P2" s="75"/>
      <c r="Q2" s="75"/>
      <c r="R2" s="75"/>
      <c r="S2" s="75"/>
      <c r="T2" s="75"/>
      <c r="U2" s="75"/>
    </row>
    <row r="3" spans="3:21" ht="28.5" customHeight="1" thickBot="1" x14ac:dyDescent="0.35">
      <c r="C3" s="76"/>
      <c r="D3" s="299" t="s">
        <v>40</v>
      </c>
      <c r="E3" s="300"/>
      <c r="F3" s="300"/>
      <c r="G3" s="300"/>
      <c r="H3" s="300"/>
      <c r="I3" s="300"/>
      <c r="J3" s="300"/>
      <c r="K3" s="300"/>
      <c r="L3" s="300"/>
      <c r="M3" s="300"/>
      <c r="N3" s="300"/>
      <c r="O3" s="300"/>
      <c r="P3" s="300"/>
      <c r="Q3" s="300"/>
      <c r="R3" s="300"/>
      <c r="S3" s="300"/>
      <c r="T3" s="300"/>
      <c r="U3" s="301"/>
    </row>
    <row r="4" spans="3:21" x14ac:dyDescent="0.3">
      <c r="C4" s="77"/>
      <c r="D4" s="77"/>
      <c r="E4" s="75"/>
      <c r="F4" s="75"/>
      <c r="G4" s="75"/>
      <c r="H4" s="75"/>
      <c r="I4" s="75"/>
      <c r="J4" s="75"/>
      <c r="K4" s="75"/>
      <c r="L4" s="75"/>
      <c r="M4" s="75"/>
      <c r="N4" s="75"/>
      <c r="O4" s="75"/>
      <c r="P4" s="75"/>
      <c r="Q4" s="75"/>
      <c r="R4" s="75"/>
      <c r="S4" s="75"/>
      <c r="T4" s="75"/>
      <c r="U4" s="75"/>
    </row>
    <row r="5" spans="3:21" x14ac:dyDescent="0.3">
      <c r="C5" s="77"/>
      <c r="D5" s="77"/>
      <c r="E5" s="75"/>
      <c r="F5" s="75"/>
      <c r="G5" s="75"/>
      <c r="H5" s="75"/>
      <c r="I5" s="75"/>
      <c r="J5" s="75"/>
      <c r="K5" s="75"/>
      <c r="L5" s="75"/>
      <c r="M5" s="75"/>
      <c r="N5" s="75"/>
      <c r="O5" s="75"/>
      <c r="P5" s="75"/>
      <c r="Q5" s="75"/>
      <c r="R5" s="75"/>
      <c r="S5" s="75"/>
      <c r="T5" s="75"/>
      <c r="U5" s="75"/>
    </row>
    <row r="6" spans="3:21" ht="23.25" x14ac:dyDescent="0.35">
      <c r="C6" s="75"/>
      <c r="D6" s="88" t="s">
        <v>77</v>
      </c>
      <c r="E6" s="89"/>
      <c r="F6" s="89"/>
      <c r="G6" s="89"/>
      <c r="H6" s="89"/>
      <c r="I6" s="89"/>
      <c r="J6" s="89"/>
      <c r="K6" s="89"/>
      <c r="L6" s="89"/>
      <c r="M6" s="89"/>
      <c r="N6" s="89"/>
      <c r="O6" s="89"/>
      <c r="P6" s="89"/>
      <c r="Q6" s="89"/>
      <c r="R6" s="89"/>
      <c r="S6" s="89"/>
      <c r="T6" s="89"/>
      <c r="U6" s="89"/>
    </row>
    <row r="7" spans="3:21" ht="23.25" x14ac:dyDescent="0.35">
      <c r="C7" s="80"/>
      <c r="D7" s="90"/>
      <c r="E7" s="89"/>
      <c r="F7" s="89"/>
      <c r="G7" s="89"/>
      <c r="H7" s="89"/>
      <c r="I7" s="89"/>
      <c r="J7" s="89"/>
      <c r="K7" s="89"/>
      <c r="L7" s="89"/>
      <c r="M7" s="89"/>
      <c r="N7" s="89"/>
      <c r="O7" s="89"/>
      <c r="P7" s="89"/>
      <c r="Q7" s="89"/>
      <c r="R7" s="89"/>
      <c r="S7" s="89"/>
      <c r="T7" s="89"/>
      <c r="U7" s="89"/>
    </row>
    <row r="8" spans="3:21" ht="23.25" x14ac:dyDescent="0.35">
      <c r="C8" s="75"/>
      <c r="D8" s="91" t="s">
        <v>78</v>
      </c>
      <c r="E8" s="89"/>
      <c r="F8" s="89"/>
      <c r="G8" s="89"/>
      <c r="H8" s="89"/>
      <c r="I8" s="89"/>
      <c r="J8" s="89"/>
      <c r="K8" s="89"/>
      <c r="L8" s="89"/>
      <c r="M8" s="89"/>
      <c r="N8" s="89"/>
      <c r="O8" s="89"/>
      <c r="P8" s="89"/>
      <c r="Q8" s="89"/>
      <c r="R8" s="89"/>
      <c r="S8" s="89"/>
      <c r="T8" s="89"/>
      <c r="U8" s="89"/>
    </row>
    <row r="9" spans="3:21" ht="51.75" customHeight="1" x14ac:dyDescent="0.3">
      <c r="C9" s="75"/>
      <c r="D9" s="302" t="s">
        <v>79</v>
      </c>
      <c r="E9" s="302"/>
      <c r="F9" s="302"/>
      <c r="G9" s="302"/>
      <c r="H9" s="302"/>
      <c r="I9" s="302"/>
      <c r="J9" s="302"/>
      <c r="K9" s="302"/>
      <c r="L9" s="302"/>
      <c r="M9" s="302"/>
      <c r="N9" s="302"/>
      <c r="O9" s="302"/>
      <c r="P9" s="302"/>
      <c r="Q9" s="302"/>
      <c r="R9" s="302"/>
      <c r="S9" s="302"/>
      <c r="T9" s="302"/>
      <c r="U9" s="302"/>
    </row>
    <row r="10" spans="3:21" x14ac:dyDescent="0.3">
      <c r="C10" s="78"/>
      <c r="D10" s="78"/>
      <c r="E10" s="79"/>
      <c r="F10" s="79"/>
      <c r="G10" s="79"/>
      <c r="H10" s="79"/>
      <c r="I10" s="79"/>
      <c r="J10" s="79"/>
      <c r="K10" s="79"/>
      <c r="L10" s="75"/>
      <c r="M10" s="75"/>
      <c r="N10" s="75"/>
      <c r="O10" s="75"/>
      <c r="P10" s="75"/>
      <c r="Q10" s="75"/>
      <c r="R10" s="75"/>
      <c r="S10" s="75"/>
      <c r="T10" s="75"/>
      <c r="U10" s="75"/>
    </row>
    <row r="11" spans="3:21" x14ac:dyDescent="0.3">
      <c r="C11" s="78"/>
      <c r="D11" s="78"/>
      <c r="E11" s="79"/>
      <c r="F11" s="79"/>
      <c r="G11" s="79"/>
      <c r="H11" s="79"/>
      <c r="I11" s="79"/>
      <c r="J11" s="79"/>
      <c r="K11" s="79"/>
      <c r="L11" s="75"/>
      <c r="M11" s="75"/>
      <c r="N11" s="75"/>
      <c r="O11" s="75"/>
      <c r="P11" s="75"/>
      <c r="Q11" s="75"/>
      <c r="R11" s="75"/>
      <c r="S11" s="75"/>
      <c r="T11" s="75"/>
      <c r="U11" s="75"/>
    </row>
    <row r="12" spans="3:21" x14ac:dyDescent="0.3">
      <c r="C12" s="78"/>
      <c r="D12" s="78"/>
      <c r="E12" s="79"/>
      <c r="F12" s="79"/>
      <c r="G12" s="79"/>
      <c r="H12" s="79"/>
      <c r="I12" s="79"/>
      <c r="J12" s="79"/>
      <c r="K12" s="79"/>
      <c r="L12" s="75"/>
      <c r="M12" s="75"/>
      <c r="N12" s="75"/>
      <c r="O12" s="75"/>
      <c r="P12" s="75"/>
      <c r="Q12" s="75"/>
      <c r="R12" s="75"/>
      <c r="S12" s="75"/>
      <c r="T12" s="75"/>
      <c r="U12" s="75"/>
    </row>
    <row r="13" spans="3:21" x14ac:dyDescent="0.3">
      <c r="C13" s="78"/>
      <c r="D13" s="78"/>
      <c r="E13" s="79"/>
      <c r="F13" s="79"/>
      <c r="G13" s="79"/>
      <c r="H13" s="79"/>
      <c r="I13" s="79"/>
      <c r="J13" s="79"/>
      <c r="K13" s="79"/>
      <c r="L13" s="75"/>
      <c r="M13" s="75"/>
      <c r="N13" s="75"/>
      <c r="O13" s="75"/>
      <c r="P13" s="75"/>
      <c r="Q13" s="75"/>
      <c r="R13" s="75"/>
      <c r="S13" s="75"/>
      <c r="T13" s="75"/>
      <c r="U13" s="75"/>
    </row>
    <row r="14" spans="3:21" x14ac:dyDescent="0.3">
      <c r="C14" s="78"/>
      <c r="D14" s="78"/>
      <c r="E14" s="79"/>
      <c r="F14" s="79"/>
      <c r="G14" s="79"/>
      <c r="H14" s="79"/>
      <c r="I14" s="79"/>
      <c r="J14" s="79"/>
      <c r="K14" s="79"/>
      <c r="L14" s="75"/>
      <c r="M14" s="75"/>
      <c r="N14" s="75"/>
      <c r="O14" s="75"/>
      <c r="P14" s="75"/>
      <c r="Q14" s="75"/>
      <c r="R14" s="75"/>
      <c r="S14" s="75"/>
      <c r="T14" s="75"/>
      <c r="U14" s="75"/>
    </row>
    <row r="15" spans="3:21" x14ac:dyDescent="0.3">
      <c r="C15" s="78"/>
      <c r="D15" s="78"/>
      <c r="E15" s="79"/>
      <c r="F15" s="79"/>
      <c r="G15" s="79"/>
      <c r="H15" s="79"/>
      <c r="I15" s="79"/>
      <c r="J15" s="79"/>
      <c r="K15" s="79"/>
      <c r="L15" s="75"/>
      <c r="M15" s="75"/>
      <c r="N15" s="75"/>
      <c r="O15" s="75"/>
      <c r="P15" s="75"/>
      <c r="Q15" s="75"/>
      <c r="R15" s="75"/>
      <c r="S15" s="75"/>
      <c r="T15" s="75"/>
      <c r="U15" s="75"/>
    </row>
    <row r="16" spans="3:21" x14ac:dyDescent="0.3">
      <c r="C16" s="78"/>
      <c r="D16" s="78"/>
      <c r="E16" s="79"/>
      <c r="F16" s="79"/>
      <c r="G16" s="79"/>
      <c r="H16" s="79"/>
      <c r="I16" s="79"/>
      <c r="J16" s="79"/>
      <c r="K16" s="79"/>
      <c r="L16" s="75"/>
      <c r="M16" s="75"/>
      <c r="N16" s="75"/>
      <c r="O16" s="75"/>
      <c r="P16" s="75"/>
      <c r="Q16" s="75"/>
      <c r="R16" s="75"/>
      <c r="S16" s="75"/>
      <c r="T16" s="75"/>
      <c r="U16" s="75"/>
    </row>
    <row r="17" spans="1:21" x14ac:dyDescent="0.3">
      <c r="C17" s="78"/>
      <c r="D17" s="78"/>
      <c r="E17" s="79"/>
      <c r="F17" s="79"/>
      <c r="G17" s="79"/>
      <c r="H17" s="79"/>
      <c r="I17" s="79"/>
      <c r="J17" s="79"/>
      <c r="K17" s="79"/>
      <c r="L17" s="75"/>
      <c r="M17" s="75"/>
      <c r="N17" s="75"/>
      <c r="O17" s="75"/>
      <c r="P17" s="75"/>
      <c r="Q17" s="75"/>
      <c r="R17" s="75"/>
      <c r="S17" s="75"/>
      <c r="T17" s="75"/>
      <c r="U17" s="75"/>
    </row>
    <row r="18" spans="1:21" x14ac:dyDescent="0.3">
      <c r="C18" s="78"/>
      <c r="D18" s="78"/>
      <c r="E18" s="79"/>
      <c r="F18" s="79"/>
      <c r="G18" s="79"/>
      <c r="H18" s="79"/>
      <c r="I18" s="79"/>
      <c r="J18" s="79"/>
      <c r="K18" s="79"/>
      <c r="L18" s="75"/>
      <c r="M18" s="75"/>
      <c r="N18" s="75"/>
      <c r="O18" s="75"/>
      <c r="P18" s="75"/>
      <c r="Q18" s="75"/>
      <c r="R18" s="75"/>
      <c r="S18" s="75"/>
      <c r="T18" s="75"/>
      <c r="U18" s="75"/>
    </row>
    <row r="19" spans="1:21" x14ac:dyDescent="0.3">
      <c r="C19" s="78"/>
      <c r="D19" s="78"/>
      <c r="E19" s="79"/>
      <c r="F19" s="79"/>
      <c r="G19" s="79"/>
      <c r="H19" s="79"/>
      <c r="I19" s="79"/>
      <c r="J19" s="79"/>
      <c r="K19" s="79"/>
      <c r="L19" s="75"/>
      <c r="M19" s="75"/>
      <c r="N19" s="75"/>
      <c r="O19" s="75"/>
      <c r="P19" s="75"/>
      <c r="Q19" s="75"/>
      <c r="R19" s="75"/>
      <c r="S19" s="75"/>
      <c r="T19" s="75"/>
      <c r="U19" s="75"/>
    </row>
    <row r="20" spans="1:21" x14ac:dyDescent="0.3">
      <c r="C20" s="78"/>
      <c r="D20" s="78"/>
      <c r="E20" s="79"/>
      <c r="F20" s="79"/>
      <c r="G20" s="79"/>
      <c r="H20" s="79"/>
      <c r="I20" s="79"/>
      <c r="J20" s="79"/>
      <c r="K20" s="79"/>
      <c r="L20" s="75"/>
      <c r="M20" s="75"/>
      <c r="N20" s="75"/>
      <c r="O20" s="75"/>
      <c r="P20" s="75"/>
      <c r="Q20" s="75"/>
      <c r="R20" s="75"/>
      <c r="S20" s="75"/>
      <c r="T20" s="75"/>
      <c r="U20" s="75"/>
    </row>
    <row r="21" spans="1:21" ht="45.75" customHeight="1" x14ac:dyDescent="0.3">
      <c r="C21" s="78"/>
      <c r="D21" s="78"/>
      <c r="E21" s="79"/>
      <c r="F21" s="79"/>
      <c r="G21" s="79"/>
      <c r="H21" s="79"/>
      <c r="I21" s="79"/>
      <c r="J21" s="79"/>
      <c r="K21" s="79"/>
      <c r="L21" s="75"/>
      <c r="M21" s="75"/>
      <c r="N21" s="75"/>
      <c r="O21" s="75"/>
      <c r="P21" s="75"/>
      <c r="Q21" s="75"/>
      <c r="R21" s="75"/>
      <c r="S21" s="75"/>
      <c r="T21" s="75"/>
      <c r="U21" s="75"/>
    </row>
    <row r="22" spans="1:21" ht="19.5" customHeight="1" x14ac:dyDescent="0.35">
      <c r="C22" s="75"/>
      <c r="D22" s="303" t="s">
        <v>80</v>
      </c>
      <c r="E22" s="303"/>
      <c r="F22" s="303"/>
      <c r="G22" s="303"/>
      <c r="H22" s="303"/>
      <c r="I22" s="89"/>
      <c r="J22" s="89"/>
      <c r="K22" s="89"/>
      <c r="L22" s="89"/>
      <c r="M22" s="89"/>
      <c r="N22" s="89"/>
      <c r="O22" s="89"/>
      <c r="P22" s="89"/>
      <c r="Q22" s="89"/>
      <c r="R22" s="89"/>
      <c r="S22" s="89"/>
      <c r="T22" s="89"/>
      <c r="U22" s="89"/>
    </row>
    <row r="23" spans="1:21" ht="282.75" customHeight="1" x14ac:dyDescent="0.3">
      <c r="C23" s="75"/>
      <c r="D23" s="304" t="s">
        <v>81</v>
      </c>
      <c r="E23" s="304"/>
      <c r="F23" s="304"/>
      <c r="G23" s="304"/>
      <c r="H23" s="304"/>
      <c r="I23" s="304"/>
      <c r="J23" s="304"/>
      <c r="K23" s="304"/>
      <c r="L23" s="304"/>
      <c r="M23" s="304"/>
      <c r="N23" s="304"/>
      <c r="O23" s="304"/>
      <c r="P23" s="304"/>
      <c r="Q23" s="304"/>
      <c r="R23" s="304"/>
      <c r="S23" s="304"/>
      <c r="T23" s="304"/>
      <c r="U23" s="304"/>
    </row>
    <row r="24" spans="1:21" ht="23.25" x14ac:dyDescent="0.35">
      <c r="C24" s="81"/>
      <c r="D24" s="92"/>
      <c r="E24" s="89"/>
      <c r="F24" s="89"/>
      <c r="G24" s="89"/>
      <c r="H24" s="89"/>
      <c r="I24" s="89"/>
      <c r="J24" s="89"/>
      <c r="K24" s="89"/>
      <c r="L24" s="89"/>
      <c r="M24" s="89"/>
      <c r="N24" s="89"/>
      <c r="O24" s="89"/>
      <c r="P24" s="89"/>
      <c r="Q24" s="89"/>
      <c r="R24" s="89"/>
      <c r="S24" s="89"/>
      <c r="T24" s="89"/>
      <c r="U24" s="89"/>
    </row>
    <row r="25" spans="1:21" ht="30" customHeight="1" x14ac:dyDescent="0.3">
      <c r="C25" s="75"/>
      <c r="D25" s="305" t="s">
        <v>20</v>
      </c>
      <c r="E25" s="305"/>
      <c r="F25" s="305"/>
      <c r="G25" s="305"/>
      <c r="H25" s="305"/>
      <c r="I25" s="305"/>
      <c r="J25" s="305"/>
      <c r="K25" s="305"/>
      <c r="L25" s="305"/>
      <c r="M25" s="305"/>
      <c r="N25" s="305"/>
      <c r="O25" s="305"/>
      <c r="P25" s="305"/>
      <c r="Q25" s="305"/>
      <c r="R25" s="305"/>
      <c r="S25" s="305"/>
      <c r="T25" s="305"/>
      <c r="U25" s="305"/>
    </row>
    <row r="26" spans="1:21" x14ac:dyDescent="0.3">
      <c r="C26" s="79"/>
      <c r="D26" s="79"/>
      <c r="E26" s="79"/>
      <c r="F26" s="79"/>
      <c r="G26" s="79"/>
      <c r="H26" s="79"/>
      <c r="I26" s="79"/>
      <c r="J26" s="79"/>
      <c r="K26" s="79"/>
      <c r="L26" s="75"/>
      <c r="M26" s="75"/>
      <c r="N26" s="75"/>
      <c r="O26" s="75"/>
      <c r="P26" s="75"/>
      <c r="Q26" s="75"/>
      <c r="R26" s="75"/>
      <c r="S26" s="75"/>
      <c r="T26" s="75"/>
      <c r="U26" s="75"/>
    </row>
    <row r="27" spans="1:21" ht="19.5" hidden="1" thickBot="1" x14ac:dyDescent="0.35">
      <c r="A27" s="1"/>
      <c r="B27" s="1"/>
      <c r="C27" s="306" t="s">
        <v>1</v>
      </c>
      <c r="D27" s="306"/>
      <c r="E27" s="306"/>
      <c r="F27" s="82"/>
      <c r="G27" s="82"/>
      <c r="H27" s="83">
        <f>Sprint!H17</f>
        <v>15</v>
      </c>
      <c r="I27" s="84"/>
      <c r="J27" s="85">
        <f>H27/2</f>
        <v>7.5</v>
      </c>
      <c r="K27" s="75"/>
      <c r="L27" s="75"/>
      <c r="M27" s="75"/>
      <c r="N27" s="75"/>
      <c r="O27" s="75"/>
      <c r="P27" s="75"/>
      <c r="Q27" s="75"/>
      <c r="R27" s="75"/>
      <c r="S27" s="75"/>
      <c r="T27" s="75"/>
      <c r="U27" s="75"/>
    </row>
    <row r="28" spans="1:21" x14ac:dyDescent="0.3">
      <c r="A28" s="1"/>
      <c r="B28" s="1"/>
      <c r="C28" s="86"/>
      <c r="D28" s="86"/>
      <c r="E28" s="86"/>
      <c r="F28" s="82"/>
      <c r="G28" s="82"/>
      <c r="H28" s="87"/>
      <c r="I28" s="84"/>
      <c r="J28" s="85"/>
      <c r="K28" s="75"/>
      <c r="L28" s="75"/>
      <c r="M28" s="75"/>
      <c r="N28" s="75"/>
      <c r="O28" s="75"/>
      <c r="P28" s="75"/>
      <c r="Q28" s="75"/>
      <c r="R28" s="75"/>
      <c r="S28" s="75"/>
      <c r="T28" s="75"/>
      <c r="U28" s="75"/>
    </row>
    <row r="29" spans="1:21" ht="39.75" customHeight="1" thickBot="1" x14ac:dyDescent="0.35">
      <c r="A29" s="1"/>
      <c r="B29" s="1"/>
      <c r="C29" s="86"/>
      <c r="D29" s="86"/>
      <c r="E29" s="86"/>
      <c r="F29" s="82"/>
      <c r="G29" s="82"/>
      <c r="H29" s="87"/>
      <c r="I29" s="84"/>
      <c r="J29" s="85"/>
      <c r="K29" s="75"/>
      <c r="L29" s="75"/>
      <c r="M29" s="75"/>
      <c r="N29" s="75"/>
      <c r="O29" s="75"/>
      <c r="P29" s="75"/>
      <c r="Q29" s="75"/>
      <c r="R29" s="75"/>
      <c r="S29" s="75"/>
      <c r="T29" s="75"/>
      <c r="U29" s="75"/>
    </row>
    <row r="30" spans="1:21" ht="39" customHeight="1" thickTop="1" thickBot="1" x14ac:dyDescent="0.35">
      <c r="A30" s="14" t="s">
        <v>3</v>
      </c>
      <c r="B30" s="55"/>
      <c r="C30" s="313" t="s">
        <v>69</v>
      </c>
      <c r="D30" s="314"/>
      <c r="E30" s="323" t="s">
        <v>70</v>
      </c>
      <c r="F30" s="323" t="s">
        <v>71</v>
      </c>
      <c r="G30" s="323" t="s">
        <v>82</v>
      </c>
      <c r="H30" s="324" t="s">
        <v>83</v>
      </c>
      <c r="I30" s="307" t="s">
        <v>5</v>
      </c>
      <c r="J30" s="308"/>
      <c r="K30" s="93" t="s">
        <v>75</v>
      </c>
      <c r="L30" s="307" t="s">
        <v>6</v>
      </c>
      <c r="M30" s="309"/>
      <c r="N30" s="94" t="s">
        <v>84</v>
      </c>
      <c r="P30" s="48" t="s">
        <v>16</v>
      </c>
      <c r="Q30" s="48" t="s">
        <v>15</v>
      </c>
    </row>
    <row r="31" spans="1:21" ht="24.75" thickTop="1" thickBot="1" x14ac:dyDescent="0.4">
      <c r="A31" s="15">
        <f>H27-(H27-1)</f>
        <v>1</v>
      </c>
      <c r="B31" s="15"/>
      <c r="C31" s="95">
        <f>IF(A31&lt;=(H27+1)/2,A31,"")</f>
        <v>1</v>
      </c>
      <c r="D31" s="96" t="str">
        <f>IF(C31=P32,Q32,IF(C31=P33,Q33,IF(C31=P34,Q34,IF(C31=P35,Q35,IF(C31=P36,Q36,IF(C31=P37,Q37,IF(C31=P38,Q38,IF(C31=P39,Q39,IF(C31=P40,Q40,IF(C31=P41,Q41,IF(C31=P42,Q42,IF(C31=P43,Q43,IF(C31=P44,Q44,IF(C31=P45,Q45,IF(C31=P47,Q47,IF(C31=P49,Q49,IF(C31=P50,Q50,IF(C31=P51,Q51,IF(C31=P52,Q52,IF(C31=P53,Q53,IF(C31=P54,Q54,IF(C31=P55,Q55,IF(C31=P56,Q56,IF(C31=P57,Q57,IF(C31=P58,Q58,IF(C31=P59,Q59,IF(C31=P60,Q60,IF(C31=P61,Q61,IF(C31=P62,Q62,IF(C31=P63,Q63,IF(C31="","")))))))))))))))))))))))))))))))</f>
        <v>Sarah</v>
      </c>
      <c r="E31" s="322"/>
      <c r="F31" s="97"/>
      <c r="G31" s="98"/>
      <c r="H31" s="99"/>
      <c r="I31" s="100">
        <f>H27-2</f>
        <v>13</v>
      </c>
      <c r="J31" s="101"/>
      <c r="K31" s="102">
        <f t="shared" ref="K31:K45" si="0">IF(C31="","",I31)</f>
        <v>13</v>
      </c>
      <c r="L31" s="100">
        <f>H27-3</f>
        <v>12</v>
      </c>
      <c r="M31" s="103"/>
      <c r="N31" s="104">
        <f t="shared" ref="N31:N45" si="1">IF(C31="","",L31)</f>
        <v>12</v>
      </c>
      <c r="P31" s="48"/>
      <c r="Q31" s="48"/>
    </row>
    <row r="32" spans="1:21" ht="24" thickBot="1" x14ac:dyDescent="0.4">
      <c r="A32" s="16">
        <f>A31+1</f>
        <v>2</v>
      </c>
      <c r="B32" s="15"/>
      <c r="C32" s="95">
        <f>IF(A32&lt;=(H27+1)/2,A32,"")</f>
        <v>2</v>
      </c>
      <c r="D32" s="105" t="str">
        <f>IF(C32=P32,Q32,IF(C32=P33,Q33,IF(C32=P34,Q34,IF(C32=P35,Q35,IF(C32=P36,Q36,IF(C32=P37,Q37,IF(C32=P38,Q38,IF(C32=P39,Q39,IF(C32=P40,Q40,IF(C32=P41,Q41,IF(C32=P42,Q42,IF(C32=P43,Q43,IF(C32=P44,Q44,IF(C32=P45,Q45,IF(C32=P47,Q47,IF(C32=P49,Q49,IF(C32=P50,Q50,IF(C32=P51,Q51,IF(C32=P52,Q52,IF(C32=P53,Q53,IF(C32=P54,Q54,IF(C32=P55,Q55,IF(C32=P56,Q56,IF(C32=P57,Q57,IF(C32=P58,Q58,IF(C32=P59,Q59,IF(C32=P60,Q60,IF(C32=P61,Q61,IF(C32=P62,Q62,IF(C32=P63,Q63,IF(C32="","")))))))))))))))))))))))))))))))</f>
        <v>Dominique</v>
      </c>
      <c r="E32" s="106"/>
      <c r="F32" s="107"/>
      <c r="G32" s="108"/>
      <c r="H32" s="109"/>
      <c r="I32" s="110">
        <f>H27-2</f>
        <v>13</v>
      </c>
      <c r="J32" s="111"/>
      <c r="K32" s="102">
        <f t="shared" si="0"/>
        <v>13</v>
      </c>
      <c r="L32" s="110">
        <f>H27-3</f>
        <v>12</v>
      </c>
      <c r="M32" s="112"/>
      <c r="N32" s="104">
        <f t="shared" si="1"/>
        <v>12</v>
      </c>
      <c r="P32" s="48">
        <v>1</v>
      </c>
      <c r="Q32" s="48" t="str">
        <f>Allgemeines!D32</f>
        <v>Sarah</v>
      </c>
    </row>
    <row r="33" spans="1:17" ht="24" thickBot="1" x14ac:dyDescent="0.4">
      <c r="A33" s="16">
        <f>A32+1</f>
        <v>3</v>
      </c>
      <c r="B33" s="15"/>
      <c r="C33" s="95">
        <f>IF(A33&lt;=(H27+1)/2,A33,"")</f>
        <v>3</v>
      </c>
      <c r="D33" s="105" t="str">
        <f>IF(C33=P32,Q32,IF(C33=P33,Q33,IF(C33=P34,Q34,IF(C33=P35,Q35,IF(C33=P36,Q36,IF(C33=P37,Q37,IF(C33=P38,Q38,IF(C33=P39,Q39,IF(C33=P40,Q40,IF(C33=P41,Q41,IF(C33=P42,Q42,IF(C33=P43,Q43,IF(C33=P44,Q44,IF(C33=P45,Q45,IF(C33=P47,Q47,IF(C33=P49,Q49,IF(C33=P50,Q50,IF(C33=P51,Q51,IF(C33=P52,Q52,IF(C33=P53,Q53,IF(C33=P54,Q54,IF(C33=P55,Q55,IF(C33=P56,Q56,IF(C33=P57,Q57,IF(C33=P58,Q58,IF(C33=P59,Q59,IF(C33=P60,Q60,IF(C33=P61,Q61,IF(C33=P62,Q62,IF(C33=P63,Q63,IF(C33="","")))))))))))))))))))))))))))))))</f>
        <v>Rahel</v>
      </c>
      <c r="E33" s="106"/>
      <c r="F33" s="107"/>
      <c r="G33" s="108"/>
      <c r="H33" s="109"/>
      <c r="I33" s="110">
        <f>H27-2</f>
        <v>13</v>
      </c>
      <c r="J33" s="111"/>
      <c r="K33" s="102">
        <f t="shared" si="0"/>
        <v>13</v>
      </c>
      <c r="L33" s="110">
        <f>H27-3</f>
        <v>12</v>
      </c>
      <c r="M33" s="112"/>
      <c r="N33" s="104">
        <f t="shared" si="1"/>
        <v>12</v>
      </c>
      <c r="P33" s="48">
        <v>2</v>
      </c>
      <c r="Q33" s="48" t="str">
        <f>Allgemeines!D33</f>
        <v>Dominique</v>
      </c>
    </row>
    <row r="34" spans="1:17" ht="24" thickBot="1" x14ac:dyDescent="0.4">
      <c r="A34" s="16">
        <f>A33+1</f>
        <v>4</v>
      </c>
      <c r="B34" s="15"/>
      <c r="C34" s="95">
        <f>IF(A34&lt;=(H27+1)/2,A34,"")</f>
        <v>4</v>
      </c>
      <c r="D34" s="105" t="str">
        <f>IF(C34=P32,Q32,IF(C34=P33,Q33,IF(C34=P34,Q34,IF(C34=P35,Q35,IF(C34=P36,Q36,IF(C34=P37,Q37,IF(C34=P38,Q38,IF(C34=P39,Q39,IF(C34=P40,Q40,IF(C34=P41,Q41,IF(C34=P42,Q42,IF(C34=P43,Q43,IF(C34=P44,Q44,IF(C34=P45,Q45,IF(C34=P47,Q47,IF(C34=P49,Q49,IF(C34=P50,Q50,IF(C34=P51,Q51,IF(C34=P52,Q52,IF(C34=P53,Q53,IF(C34=P54,Q54,IF(C34=P55,Q55,IF(C34=P56,Q56,IF(C34=P57,Q57,IF(C34=P58,Q58,IF(C34=P59,Q59,IF(C34=P60,Q60,IF(C34=P61,Q61,IF(C34=P62,Q62,IF(C34=P63,Q63,IF(C34="","")))))))))))))))))))))))))))))))</f>
        <v>Martina</v>
      </c>
      <c r="E34" s="106"/>
      <c r="F34" s="107"/>
      <c r="G34" s="108"/>
      <c r="H34" s="109"/>
      <c r="I34" s="110">
        <f>H27-2</f>
        <v>13</v>
      </c>
      <c r="J34" s="111"/>
      <c r="K34" s="102">
        <f t="shared" si="0"/>
        <v>13</v>
      </c>
      <c r="L34" s="110">
        <f>H27-3</f>
        <v>12</v>
      </c>
      <c r="M34" s="112"/>
      <c r="N34" s="104">
        <f t="shared" si="1"/>
        <v>12</v>
      </c>
      <c r="P34" s="48">
        <v>3</v>
      </c>
      <c r="Q34" s="48" t="str">
        <f>Allgemeines!D34</f>
        <v>Rahel</v>
      </c>
    </row>
    <row r="35" spans="1:17" ht="24" thickBot="1" x14ac:dyDescent="0.4">
      <c r="A35" s="16">
        <f>A34+1</f>
        <v>5</v>
      </c>
      <c r="B35" s="15"/>
      <c r="C35" s="95">
        <f>IF(A35&lt;=(H27+1)/2,A35,"")</f>
        <v>5</v>
      </c>
      <c r="D35" s="105" t="str">
        <f>IF(C35=P32,Q32,IF(C35=P33,Q33,IF(C35=P34,Q34,IF(C35=P35,Q35,IF(C35=P36,Q36,IF(C35=P37,Q37,IF(C35=P38,Q38,IF(C35=P39,Q39,IF(C35=P40,Q40,IF(C35=P41,Q41,IF(C35=P42,Q42,IF(C35=P43,Q43,IF(C35=P44,Q44,IF(C35=P45,Q45,IF(C35=P47,Q47,IF(C35=P49,Q49,IF(C35=P50,Q50,IF(C35=P51,Q51,IF(C35=P52,Q52,IF(C35=P53,Q53,IF(C35=P54,Q54,IF(C35=P55,Q55,IF(C35=P56,Q56,IF(C35=P57,Q57,IF(C35=P58,Q58,IF(C35=P59,Q59,IF(C35=P60,Q60,IF(C35=P61,Q61,IF(C35=P62,Q62,IF(C35=P63,Q63,IF(C35="","")))))))))))))))))))))))))))))))</f>
        <v>Iris</v>
      </c>
      <c r="E35" s="106"/>
      <c r="F35" s="107"/>
      <c r="G35" s="108"/>
      <c r="H35" s="109"/>
      <c r="I35" s="110">
        <f>H27-2</f>
        <v>13</v>
      </c>
      <c r="J35" s="111"/>
      <c r="K35" s="102">
        <f t="shared" si="0"/>
        <v>13</v>
      </c>
      <c r="L35" s="110">
        <f>H27-3</f>
        <v>12</v>
      </c>
      <c r="M35" s="112"/>
      <c r="N35" s="104">
        <f t="shared" si="1"/>
        <v>12</v>
      </c>
      <c r="P35" s="48">
        <v>4</v>
      </c>
      <c r="Q35" s="48" t="str">
        <f>Allgemeines!D35</f>
        <v>Martina</v>
      </c>
    </row>
    <row r="36" spans="1:17" ht="24" thickBot="1" x14ac:dyDescent="0.4">
      <c r="A36" s="16">
        <f>A35+1</f>
        <v>6</v>
      </c>
      <c r="B36" s="15"/>
      <c r="C36" s="95">
        <f>IF(A36&lt;=(H27+1)/2,A36,"")</f>
        <v>6</v>
      </c>
      <c r="D36" s="105" t="str">
        <f>IF(C36=P32,Q32,IF(C36=P33,Q33,IF(C36=P34,Q34,IF(C36=P35,Q35,IF(C36=P36,Q36,IF(C36=P37,Q37,IF(C36=P38,Q38,IF(C36=P39,Q39,IF(C36=P40,Q40,IF(C36=P41,Q41,IF(C36=P42,Q42,IF(C36=P43,Q43,IF(C36=P44,Q44,IF(C36=P45,Q45,IF(C36=P47,Q47,IF(C36=P49,Q49,IF(C36=P50,Q50,IF(C36=P51,Q51,IF(C36=P52,Q52,IF(C36=P53,Q53,IF(C36=P54,Q54,IF(C36=P55,Q55,IF(C36=P56,Q56,IF(C36=P57,Q57,IF(C36=P58,Q58,IF(C36=P59,Q59,IF(C36=P60,Q60,IF(C36=P61,Q61,IF(C36=P62,Q62,IF(C36=P63,Q63,IF(C36="","")))))))))))))))))))))))))))))))</f>
        <v>Tabea</v>
      </c>
      <c r="E36" s="106"/>
      <c r="F36" s="107"/>
      <c r="G36" s="108"/>
      <c r="H36" s="109"/>
      <c r="I36" s="110">
        <f>H27-2</f>
        <v>13</v>
      </c>
      <c r="J36" s="111"/>
      <c r="K36" s="102">
        <f t="shared" si="0"/>
        <v>13</v>
      </c>
      <c r="L36" s="110">
        <f>H27-3</f>
        <v>12</v>
      </c>
      <c r="M36" s="112"/>
      <c r="N36" s="104">
        <f t="shared" si="1"/>
        <v>12</v>
      </c>
      <c r="P36" s="48">
        <v>5</v>
      </c>
      <c r="Q36" s="48" t="str">
        <f>Allgemeines!D36</f>
        <v>Iris</v>
      </c>
    </row>
    <row r="37" spans="1:17" ht="24" thickBot="1" x14ac:dyDescent="0.4">
      <c r="A37" s="16">
        <f t="shared" ref="A37:A45" si="2">A36+1</f>
        <v>7</v>
      </c>
      <c r="B37" s="15"/>
      <c r="C37" s="95">
        <f>IF(A37&lt;=(H27+1)/2,A37,"")</f>
        <v>7</v>
      </c>
      <c r="D37" s="105" t="str">
        <f>IF(C37=P32,Q32,IF(C37=P33,Q33,IF(C37=P34,Q34,IF(C37=P35,Q35,IF(C37=P36,Q36,IF(C37=P37,Q37,IF(C37=P38,Q38,IF(C37=P39,Q39,IF(C37=P40,Q40,IF(C37=P41,Q41,IF(C63=P42,Q42,IF(C63=P43,Q43,IF(C63=P44,Q44,IF(C63=P45,Q45,IF(C63=P47,Q47,IF(C63=P49,Q49,IF(C63=P50,Q50,IF(C63=P51,Q51,IF(C63=P52,Q52,IF(C63=P53,Q53,IF(C63=P54,Q54,IF(C63=P55,Q55,IF(C63=P56,Q56,IF(C63=P57,Q57,IF(C63=P58,Q58,IF(C63=P59,Q59,IF(C63=P60,Q60,IF(C63=P61,Q61,IF(C63=P62,Q62,IF(C63=P63,Q63,IF(C63="","")))))))))))))))))))))))))))))))</f>
        <v>Viviane</v>
      </c>
      <c r="E37" s="106"/>
      <c r="F37" s="107"/>
      <c r="G37" s="108"/>
      <c r="H37" s="109"/>
      <c r="I37" s="110">
        <f>H27-2</f>
        <v>13</v>
      </c>
      <c r="J37" s="111"/>
      <c r="K37" s="102">
        <f t="shared" si="0"/>
        <v>13</v>
      </c>
      <c r="L37" s="110">
        <f>H27-3</f>
        <v>12</v>
      </c>
      <c r="M37" s="112"/>
      <c r="N37" s="104">
        <f t="shared" si="1"/>
        <v>12</v>
      </c>
      <c r="P37" s="48">
        <v>6</v>
      </c>
      <c r="Q37" s="48" t="str">
        <f>Allgemeines!D37</f>
        <v>Tabea</v>
      </c>
    </row>
    <row r="38" spans="1:17" ht="24" thickBot="1" x14ac:dyDescent="0.4">
      <c r="A38" s="16">
        <f t="shared" si="2"/>
        <v>8</v>
      </c>
      <c r="B38" s="15"/>
      <c r="C38" s="95">
        <f>IF(A38&lt;=(H27+1)/2,A38,"")</f>
        <v>8</v>
      </c>
      <c r="D38" s="105" t="str">
        <f>IF(C38=P32,Q32,IF(C38=P33,Q33,IF(C38=P34,Q34,IF(C38=P35,Q35,IF(C38=P36,Q36,IF(C38=P37,Q37,IF(C38=P38,Q38,IF(C38=P39,Q39,IF(C38=P40,Q40,IF(C38=P41,Q41,IF(C38=P42,Q42,IF(C38=P43,Q43,IF(C38=P44,Q44,IF(C38=P45,Q45,IF(C38=P47,Q47,IF(C38=P49,Q49,IF(C38=P50,Q50,IF(C38=P51,Q51,IF(C38=P52,Q52,IF(C38=P53,Q53,IF(C38=P54,Q54,IF(C38=P55,Q55,IF(C38=P56,Q56,IF(C38=P57,Q57,IF(C38=P58,Q58,IF(C38=P59,Q59,IF(C38=P60,Q60,IF(C38=P61,Q61,IF(C38=P62,Q62,IF(C38=P63,Q63,IF(C38="","")))))))))))))))))))))))))))))))</f>
        <v>Roger</v>
      </c>
      <c r="E38" s="106"/>
      <c r="F38" s="107"/>
      <c r="G38" s="108"/>
      <c r="H38" s="109"/>
      <c r="I38" s="110">
        <f>H27-2</f>
        <v>13</v>
      </c>
      <c r="J38" s="111"/>
      <c r="K38" s="102">
        <f t="shared" si="0"/>
        <v>13</v>
      </c>
      <c r="L38" s="110">
        <f>H27-3</f>
        <v>12</v>
      </c>
      <c r="M38" s="112"/>
      <c r="N38" s="104">
        <f t="shared" si="1"/>
        <v>12</v>
      </c>
      <c r="P38" s="48">
        <v>7</v>
      </c>
      <c r="Q38" s="48" t="str">
        <f>Allgemeines!D38</f>
        <v>Viviane</v>
      </c>
    </row>
    <row r="39" spans="1:17" ht="24" thickBot="1" x14ac:dyDescent="0.4">
      <c r="A39" s="16">
        <f t="shared" si="2"/>
        <v>9</v>
      </c>
      <c r="B39" s="15"/>
      <c r="C39" s="95" t="str">
        <f>IF(A39&lt;=(H27+1)/2,A39,"")</f>
        <v/>
      </c>
      <c r="D39" s="105" t="str">
        <f>IF(C39=P32,Q32,IF(C39=P33,Q33,IF(C39=P34,Q34,IF(C39=P35,Q35,IF(C39=P36,Q36,IF(C39=P37,Q37,IF(C39=P38,Q38,IF(C39=P39,Q39,IF(C39=P40,Q40,IF(C39=P41,Q41,IF(C39=P42,Q42,IF(C39=P43,Q43,IF(C39=P44,Q44,IF(C39=P45,Q45,IF(C39=P47,Q47,IF(C39=P49,Q49,IF(C39=P50,Q50,IF(C39=P51,Q51,IF(C39=P52,Q52,IF(C39=P53,Q53,IF(C39=P54,Q54,IF(C39=P55,Q55,IF(C39=P56,Q56,IF(C39=P57,Q57,IF(C39=P58,Q58,IF(C39=P59,Q59,IF(C39=P60,Q60,IF(C39=P61,Q61,IF(C39=P62,Q62,IF(C39=P63,Q63,IF(C39="","")))))))))))))))))))))))))))))))</f>
        <v/>
      </c>
      <c r="E39" s="106"/>
      <c r="F39" s="107"/>
      <c r="G39" s="108"/>
      <c r="H39" s="109"/>
      <c r="I39" s="110">
        <f>H27-2</f>
        <v>13</v>
      </c>
      <c r="J39" s="111"/>
      <c r="K39" s="102" t="str">
        <f t="shared" si="0"/>
        <v/>
      </c>
      <c r="L39" s="110">
        <f>H27-3</f>
        <v>12</v>
      </c>
      <c r="M39" s="112"/>
      <c r="N39" s="104" t="str">
        <f t="shared" si="1"/>
        <v/>
      </c>
      <c r="P39" s="48">
        <v>8</v>
      </c>
      <c r="Q39" s="48" t="str">
        <f>Allgemeines!D39</f>
        <v>Roger</v>
      </c>
    </row>
    <row r="40" spans="1:17" ht="24" thickBot="1" x14ac:dyDescent="0.4">
      <c r="A40" s="16">
        <f t="shared" si="2"/>
        <v>10</v>
      </c>
      <c r="B40" s="15"/>
      <c r="C40" s="95" t="str">
        <f>IF(A40&lt;=(H27+1)/2,A40,"")</f>
        <v/>
      </c>
      <c r="D40" s="105" t="str">
        <f>IF(C40=P32,Q32,IF(C40=P33,Q33,IF(C40=P34,Q34,IF(C40=P35,Q35,IF(C40=P36,Q36,IF(C40=P37,Q37,IF(C40=P38,Q38,IF(C40=P39,Q39,IF(C40=P40,Q40,IF(C40=P41,Q41,IF(C40=P42,Q42,IF(C40=P43,Q43,IF(C40=P44,Q44,IF(C40=P45,Q45,IF(C40=P47,Q47,IF(C40=P49,Q49,IF(C40=P50,Q50,IF(C40=P51,Q51,IF(C40=P52,Q52,IF(C40=P53,Q53,IF(C40=P54,Q54,IF(C40=P55,Q55,IF(C40=P56,Q56,IF(C40=P57,Q57,IF(C40=P58,Q58,IF(C40=P59,Q59,IF(C40=P60,Q60,IF(C40=P61,Q61,IF(C40=P62,Q62,IF(C40=P63,Q63,IF(C40="","")))))))))))))))))))))))))))))))</f>
        <v/>
      </c>
      <c r="E40" s="106"/>
      <c r="F40" s="107"/>
      <c r="G40" s="108"/>
      <c r="H40" s="109"/>
      <c r="I40" s="110">
        <f>H27-2</f>
        <v>13</v>
      </c>
      <c r="J40" s="111"/>
      <c r="K40" s="102" t="str">
        <f t="shared" si="0"/>
        <v/>
      </c>
      <c r="L40" s="110">
        <f>H27-3</f>
        <v>12</v>
      </c>
      <c r="M40" s="112"/>
      <c r="N40" s="104" t="str">
        <f t="shared" si="1"/>
        <v/>
      </c>
      <c r="P40" s="48">
        <v>9</v>
      </c>
      <c r="Q40" s="48" t="str">
        <f>Allgemeines!D40</f>
        <v>Dimitri</v>
      </c>
    </row>
    <row r="41" spans="1:17" ht="24" thickBot="1" x14ac:dyDescent="0.4">
      <c r="A41" s="16">
        <f t="shared" si="2"/>
        <v>11</v>
      </c>
      <c r="B41" s="15"/>
      <c r="C41" s="95" t="str">
        <f>IF(A41&lt;=(H27+1)/2,A41,"")</f>
        <v/>
      </c>
      <c r="D41" s="105" t="str">
        <f>IF(C41=P32,Q32,IF(C41=P33,Q33,IF(C41=P34,Q34,IF(C41=P35,Q35,IF(C41=P36,Q36,IF(C41=P37,Q37,IF(C41=P38,Q38,IF(C41=P39,Q39,IF(C41=P40,Q40,IF(C41=P41,Q41,IF(C41=P42,Q42,IF(C41=P43,Q43,IF(C41=P44,Q44,IF(C41=P45,Q45,IF(C41=P47,Q47,IF(C41=P49,Q49,IF(C41=P50,Q50,IF(C41=P51,Q51,IF(C41=P52,Q52,IF(C41=P53,Q53,IF(C41=P54,Q54,IF(C41=P55,Q55,IF(C41=P56,Q56,IF(C41=P57,Q57,IF(C41=P58,Q58,IF(C41=P59,Q59,IF(C41=P60,Q60,IF(C41=P61,Q61,IF(C41=P62,Q62,IF(C41=P63,Q63,IF(C41="","")))))))))))))))))))))))))))))))</f>
        <v/>
      </c>
      <c r="E41" s="106"/>
      <c r="F41" s="107"/>
      <c r="G41" s="108"/>
      <c r="H41" s="109"/>
      <c r="I41" s="110">
        <f>H27-2</f>
        <v>13</v>
      </c>
      <c r="J41" s="111"/>
      <c r="K41" s="102" t="str">
        <f t="shared" si="0"/>
        <v/>
      </c>
      <c r="L41" s="110">
        <f>H27-3</f>
        <v>12</v>
      </c>
      <c r="M41" s="112"/>
      <c r="N41" s="104" t="str">
        <f t="shared" si="1"/>
        <v/>
      </c>
      <c r="P41" s="48">
        <v>10</v>
      </c>
      <c r="Q41" s="48" t="str">
        <f>Allgemeines!D41</f>
        <v>Hugo</v>
      </c>
    </row>
    <row r="42" spans="1:17" ht="24" thickBot="1" x14ac:dyDescent="0.4">
      <c r="A42" s="16">
        <f t="shared" si="2"/>
        <v>12</v>
      </c>
      <c r="B42" s="15"/>
      <c r="C42" s="95" t="str">
        <f>IF(A42&lt;=(H27+1)/2,A42,"")</f>
        <v/>
      </c>
      <c r="D42" s="105" t="str">
        <f>IF(C42=P32,Q32,IF(C42=P33,Q33,IF(C42=P34,Q34,IF(C42=P35,Q35,IF(C42=P36,Q36,IF(C42=P37,Q37,IF(C42=P38,Q38,IF(C42=P39,Q39,IF(C42=P40,Q40,IF(C42=P41,Q41,IF(C42=P42,Q42,IF(C42=P43,Q43,IF(C42=P44,Q44,IF(C42=P45,Q45,IF(C42=P47,Q47,IF(C42=P49,Q49,IF(C42=P50,Q50,IF(C42=P51,Q51,IF(C42=P52,Q52,IF(C42=P53,Q53,IF(C42=P54,Q54,IF(C42=P55,Q55,IF(C42=P56,Q56,IF(C42=P57,Q57,IF(C42=P58,Q58,IF(C42=P59,Q59,IF(C42=P60,Q60,IF(C42=P61,Q61,IF(C42=P62,Q62,IF(C42=P63,Q63,IF(C42="","")))))))))))))))))))))))))))))))</f>
        <v/>
      </c>
      <c r="E42" s="106"/>
      <c r="F42" s="107"/>
      <c r="G42" s="108"/>
      <c r="H42" s="109"/>
      <c r="I42" s="110">
        <f>H27-2</f>
        <v>13</v>
      </c>
      <c r="J42" s="111"/>
      <c r="K42" s="102" t="str">
        <f t="shared" si="0"/>
        <v/>
      </c>
      <c r="L42" s="110">
        <f>H27-3</f>
        <v>12</v>
      </c>
      <c r="M42" s="112"/>
      <c r="N42" s="104" t="str">
        <f t="shared" si="1"/>
        <v/>
      </c>
      <c r="P42" s="48">
        <v>11</v>
      </c>
      <c r="Q42" s="48" t="str">
        <f>Allgemeines!D42</f>
        <v>Martin</v>
      </c>
    </row>
    <row r="43" spans="1:17" ht="24" thickBot="1" x14ac:dyDescent="0.4">
      <c r="A43" s="16">
        <f t="shared" si="2"/>
        <v>13</v>
      </c>
      <c r="B43" s="15"/>
      <c r="C43" s="95" t="str">
        <f>IF(A43&lt;=(H27+1)/2,A43,"")</f>
        <v/>
      </c>
      <c r="D43" s="105" t="str">
        <f>IF(C43=P32,Q32,IF(C43=P33,Q33,IF(C43=P34,Q34,IF(C43=P35,Q35,IF(C43=P36,Q36,IF(C43=P37,Q37,IF(C43=P38,Q38,IF(C43=P39,Q39,IF(C43=P40,Q40,IF(C43=P41,Q41,IF(C43=P42,Q42,IF(C43=P43,Q43,IF(C43=P44,Q44,IF(C43=P45,Q45,IF(C43=P47,Q47,IF(C43=P49,Q49,IF(C43=P50,Q50,IF(C43=P51,Q51,IF(C43=P52,Q52,IF(C43=P53,Q53,IF(C43=P54,Q54,IF(C43=P55,Q55,IF(C43=P56,Q56,IF(C43=P57,Q57,IF(C43=P58,Q58,IF(C43=P59,Q59,IF(C43=P60,Q60,IF(C43=P61,Q61,IF(C43=P62,Q62,IF(C43=P63,Q63,IF(C43="","")))))))))))))))))))))))))))))))</f>
        <v/>
      </c>
      <c r="E43" s="106"/>
      <c r="F43" s="107"/>
      <c r="G43" s="108"/>
      <c r="H43" s="109"/>
      <c r="I43" s="110">
        <f>H27-2</f>
        <v>13</v>
      </c>
      <c r="J43" s="111"/>
      <c r="K43" s="102" t="str">
        <f t="shared" si="0"/>
        <v/>
      </c>
      <c r="L43" s="110">
        <f>H27-3</f>
        <v>12</v>
      </c>
      <c r="M43" s="112"/>
      <c r="N43" s="104" t="str">
        <f t="shared" si="1"/>
        <v/>
      </c>
      <c r="P43" s="48">
        <v>12</v>
      </c>
      <c r="Q43" s="48" t="str">
        <f>Allgemeines!D43</f>
        <v>Andreas</v>
      </c>
    </row>
    <row r="44" spans="1:17" ht="24" thickBot="1" x14ac:dyDescent="0.4">
      <c r="A44" s="16">
        <f t="shared" si="2"/>
        <v>14</v>
      </c>
      <c r="B44" s="15"/>
      <c r="C44" s="95" t="str">
        <f>IF(A44&lt;=(H27+1)/2,A44,"")</f>
        <v/>
      </c>
      <c r="D44" s="105" t="str">
        <f>IF(C44=P32,Q32,IF(C44=P33,Q33,IF(C44=P34,Q34,IF(C44=P35,Q35,IF(C44=P36,Q36,IF(C44=P37,Q37,IF(C44=P38,Q38,IF(C44=P39,Q39,IF(C44=P40,Q40,IF(C44=P41,Q41,IF(C44=P42,Q42,IF(C44=P43,Q43,IF(C44=P44,Q44,IF(C44=P45,Q45,IF(C44=P47,Q47,IF(C44=P49,Q49,IF(C44=P50,Q50,IF(C44=P51,Q51,IF(C44=P52,Q52,IF(C44=P53,Q53,IF(C44=P54,Q54,IF(C44=P55,Q55,IF(C44=P56,Q56,IF(C44=P57,Q57,IF(C44=P58,Q58,IF(C44=P59,Q59,IF(C44=P60,Q60,IF(C44=P61,Q61,IF(C44=P62,Q62,IF(C44=P63,Q63,IF(C44="","")))))))))))))))))))))))))))))))</f>
        <v/>
      </c>
      <c r="E44" s="106"/>
      <c r="F44" s="107"/>
      <c r="G44" s="108"/>
      <c r="H44" s="109"/>
      <c r="I44" s="110">
        <f>H27-2</f>
        <v>13</v>
      </c>
      <c r="J44" s="111"/>
      <c r="K44" s="102" t="str">
        <f t="shared" si="0"/>
        <v/>
      </c>
      <c r="L44" s="110">
        <f>H27-3</f>
        <v>12</v>
      </c>
      <c r="M44" s="112"/>
      <c r="N44" s="104" t="str">
        <f t="shared" si="1"/>
        <v/>
      </c>
      <c r="P44" s="48">
        <v>13</v>
      </c>
      <c r="Q44" s="48" t="str">
        <f>Allgemeines!D44</f>
        <v>Urs</v>
      </c>
    </row>
    <row r="45" spans="1:17" ht="24" thickBot="1" x14ac:dyDescent="0.4">
      <c r="A45" s="17">
        <f t="shared" si="2"/>
        <v>15</v>
      </c>
      <c r="B45" s="56"/>
      <c r="C45" s="219" t="str">
        <f>IF(A45&lt;=(H27+1)/2,A45,"")</f>
        <v/>
      </c>
      <c r="D45" s="113" t="str">
        <f>IF(C45=P32,Q32,IF(C45=P33,Q33,IF(C45=P34,Q34,IF(C45=P35,Q35,IF(C45=P36,Q36,IF(C45=P37,Q37,IF(C45=P38,Q38,IF(C45=P39,Q39,IF(C45=P40,Q40,IF(C45=P41,Q41,IF(C45=P42,Q42,IF(C45=P43,Q43,IF(C45=P44,Q44,IF(C45=P45,Q45,IF(C45=P47,Q47,IF(C45=P49,Q49,IF(C45=P50,Q50,IF(C45=P51,Q51,IF(C45=P52,Q52,IF(C45=P53,Q53,IF(C45=P54,Q54,IF(C45=P55,Q55,IF(C45=P56,Q56,IF(C45=P57,Q57,IF(C45=P58,Q58,IF(C45=P59,Q59,IF(C45=P60,Q60,IF(C45=P61,Q61,IF(C45=P62,Q62,IF(C45=P63,Q63,IF(C45="","")))))))))))))))))))))))))))))))</f>
        <v/>
      </c>
      <c r="E45" s="114"/>
      <c r="F45" s="115"/>
      <c r="G45" s="116"/>
      <c r="H45" s="117"/>
      <c r="I45" s="118">
        <f>H27-2</f>
        <v>13</v>
      </c>
      <c r="J45" s="119"/>
      <c r="K45" s="120" t="str">
        <f t="shared" si="0"/>
        <v/>
      </c>
      <c r="L45" s="118">
        <f>H27-3</f>
        <v>12</v>
      </c>
      <c r="M45" s="121"/>
      <c r="N45" s="247" t="str">
        <f t="shared" si="1"/>
        <v/>
      </c>
      <c r="P45" s="48">
        <v>14</v>
      </c>
      <c r="Q45" s="48" t="str">
        <f>Allgemeines!D45</f>
        <v>Reto</v>
      </c>
    </row>
    <row r="46" spans="1:17" ht="39.75" customHeight="1" thickTop="1" thickBot="1" x14ac:dyDescent="0.4">
      <c r="A46" s="248"/>
      <c r="B46" s="56"/>
      <c r="C46" s="249"/>
      <c r="D46" s="237"/>
      <c r="E46" s="250"/>
      <c r="F46" s="250"/>
      <c r="G46" s="250"/>
      <c r="H46" s="250"/>
      <c r="I46" s="251"/>
      <c r="J46" s="251"/>
      <c r="K46" s="252"/>
      <c r="L46" s="251"/>
      <c r="M46" s="251"/>
      <c r="N46" s="252"/>
      <c r="P46" s="48"/>
      <c r="Q46" s="48"/>
    </row>
    <row r="47" spans="1:17" ht="50.25" customHeight="1" thickTop="1" thickBot="1" x14ac:dyDescent="0.4">
      <c r="A47" s="18"/>
      <c r="B47" s="6"/>
      <c r="C47" s="310" t="s">
        <v>85</v>
      </c>
      <c r="D47" s="311"/>
      <c r="E47" s="311"/>
      <c r="F47" s="311"/>
      <c r="G47" s="311"/>
      <c r="H47" s="311"/>
      <c r="I47" s="311"/>
      <c r="J47" s="311"/>
      <c r="K47" s="311"/>
      <c r="L47" s="311"/>
      <c r="M47" s="311"/>
      <c r="N47" s="312"/>
      <c r="P47" s="48">
        <v>15</v>
      </c>
      <c r="Q47" s="48" t="str">
        <f>Allgemeines!D46</f>
        <v>Roland</v>
      </c>
    </row>
    <row r="48" spans="1:17" ht="39" customHeight="1" thickTop="1" thickBot="1" x14ac:dyDescent="0.35">
      <c r="A48" s="14" t="s">
        <v>3</v>
      </c>
      <c r="B48" s="55"/>
      <c r="C48" s="313" t="s">
        <v>69</v>
      </c>
      <c r="D48" s="314"/>
      <c r="E48" s="323" t="s">
        <v>70</v>
      </c>
      <c r="F48" s="323" t="s">
        <v>71</v>
      </c>
      <c r="G48" s="323" t="s">
        <v>82</v>
      </c>
      <c r="H48" s="324" t="s">
        <v>83</v>
      </c>
      <c r="I48" s="297" t="s">
        <v>5</v>
      </c>
      <c r="J48" s="298"/>
      <c r="K48" s="93" t="s">
        <v>75</v>
      </c>
      <c r="L48" s="307" t="s">
        <v>6</v>
      </c>
      <c r="M48" s="309"/>
      <c r="N48" s="94" t="s">
        <v>84</v>
      </c>
      <c r="P48" s="48" t="s">
        <v>16</v>
      </c>
      <c r="Q48" s="48" t="s">
        <v>15</v>
      </c>
    </row>
    <row r="49" spans="1:19" ht="24.75" thickTop="1" thickBot="1" x14ac:dyDescent="0.4">
      <c r="A49" s="19">
        <f>H27/2+1</f>
        <v>8.5</v>
      </c>
      <c r="B49" s="19">
        <f>ROUNDUP(A49,0)</f>
        <v>9</v>
      </c>
      <c r="C49" s="122">
        <f>IF(B49&lt;=H27,B49,"")</f>
        <v>9</v>
      </c>
      <c r="D49" s="123" t="str">
        <f>IF(C49=P32,Q32,IF(C49=P33,Q33,IF(C49=P34,Q34,IF(C49=P35,Q35,IF(C49=P36,Q36,IF(C49=P37,Q37,IF(C49=P38,Q38,IF(C49=P39,Q39,IF(C49=P40,Q40,IF(C49=P41,Q41,IF(C49=P42,Q42,IF(C49=P43,Q43,IF(C49=P44,Q44,IF(C49=P45,Q45,IF(C49=P47,Q47,IF(C49=P49,Q49,IF(C49=P50,Q50,IF(C49=P51,Q51,IF(C49=P52,Q52,IF(C49=P53,Q53,IF(C49=P54,Q54,IF(C49=P55,Q55,IF(C49=P56,Q56,IF(C49=P57,Q57,IF(C49=P58,Q58,IF(C49=P59,Q59,IF(C49=P60,Q60,IF(C49=P61,Q61,IF(C49=P62,Q62,IF(C49=P63,Q63,IF(C49="","")))))))))))))))))))))))))))))))</f>
        <v>Dimitri</v>
      </c>
      <c r="E49" s="124"/>
      <c r="F49" s="125"/>
      <c r="G49" s="126"/>
      <c r="H49" s="127"/>
      <c r="I49" s="100">
        <f>H27-(H27-6)</f>
        <v>6</v>
      </c>
      <c r="J49" s="103"/>
      <c r="K49" s="128">
        <f t="shared" ref="K49:K63" si="3">IF(C49="","",I49)</f>
        <v>6</v>
      </c>
      <c r="L49" s="100">
        <f>H27-(H27-7)</f>
        <v>7</v>
      </c>
      <c r="M49" s="103"/>
      <c r="N49" s="128">
        <f t="shared" ref="N49:N63" si="4">IF(C49="","",L49)</f>
        <v>7</v>
      </c>
      <c r="P49" s="48">
        <v>16</v>
      </c>
      <c r="Q49" s="48">
        <f>Allgemeines!D47</f>
        <v>0</v>
      </c>
      <c r="S49" s="184"/>
    </row>
    <row r="50" spans="1:19" ht="24" thickBot="1" x14ac:dyDescent="0.4">
      <c r="A50" s="20">
        <f>A49+1</f>
        <v>9.5</v>
      </c>
      <c r="B50" s="20">
        <f t="shared" ref="B50:B62" si="5">ROUNDUP(A50,0)</f>
        <v>10</v>
      </c>
      <c r="C50" s="129">
        <f>IF(B50&lt;=H27,B50,"")</f>
        <v>10</v>
      </c>
      <c r="D50" s="130" t="str">
        <f>IF(C50=P32,Q32,IF(C50=P33,Q33,IF(C50=P34,Q34,IF(C50=P35,Q35,IF(C50=P36,Q36,IF(C50=P37,Q37,IF(C50=P38,Q38,IF(C50=P39,Q39,IF(C50=P40,Q40,IF(C50=P41,Q41,IF(C50=P42,Q42,IF(C50=P43,Q43,IF(C50=P44,Q44,IF(C50=P45,Q45,IF(C50=P47,Q47,IF(C50=P49,Q49,IF(C50=P50,Q50,IF(C50=P51,Q51,IF(C50=P52,Q52,IF(C50=P53,Q53,IF(C50=P54,Q54,IF(C50=P55,Q55,IF(C50=P56,Q56,IF(C50=P57,Q57,IF(C50=P58,Q58,IF(C50=P59,Q59,IF(C50=P60,Q60,IF(C50=P61,Q61,IF(C50=P62,Q62,IF(C50=P63,Q63,IF(C50="","")))))))))))))))))))))))))))))))</f>
        <v>Hugo</v>
      </c>
      <c r="E50" s="106"/>
      <c r="F50" s="107"/>
      <c r="G50" s="108"/>
      <c r="H50" s="131"/>
      <c r="I50" s="110">
        <f>H27-(H27-6)</f>
        <v>6</v>
      </c>
      <c r="J50" s="112"/>
      <c r="K50" s="132">
        <f t="shared" si="3"/>
        <v>6</v>
      </c>
      <c r="L50" s="110">
        <f>H27-(H27-7)</f>
        <v>7</v>
      </c>
      <c r="M50" s="112"/>
      <c r="N50" s="132">
        <f t="shared" si="4"/>
        <v>7</v>
      </c>
      <c r="P50" s="48">
        <v>17</v>
      </c>
      <c r="Q50" s="48">
        <f>Allgemeines!D48</f>
        <v>0</v>
      </c>
    </row>
    <row r="51" spans="1:19" ht="24" thickBot="1" x14ac:dyDescent="0.4">
      <c r="A51" s="20">
        <f>A50+1</f>
        <v>10.5</v>
      </c>
      <c r="B51" s="20">
        <f t="shared" si="5"/>
        <v>11</v>
      </c>
      <c r="C51" s="129">
        <f>IF(B51&lt;=H27,B51,"")</f>
        <v>11</v>
      </c>
      <c r="D51" s="130" t="str">
        <f>IF(C51=P32,Q32,IF(C51=P33,Q33,IF(C51=P34,Q34,IF(C51=P35,Q35,IF(C51=P36,Q36,IF(C51=P37,Q37,IF(C51=P38,Q38,IF(C51=P39,Q39,IF(C51=P40,Q40,IF(C51=P41,Q41,IF(C51=P42,Q42,IF(C51=P43,Q43,IF(C51=P44,Q44,IF(C51=P45,Q45,IF(C51=P47,Q47,IF(C51=P49,Q49,IF(C51=P50,Q50,IF(C51=P51,Q51,IF(C51=P52,Q52,IF(C51=P53,Q53,IF(C51=P54,Q54,IF(C51=P55,Q55,IF(C51=P56,Q56,IF(C51=P57,Q57,IF(C51=P58,Q58,IF(C51=P59,Q59,IF(C51=P60,Q60,IF(C51=P61,Q61,IF(C51=P62,Q62,IF(C51=P63,Q63,IF(C51="","")))))))))))))))))))))))))))))))</f>
        <v>Martin</v>
      </c>
      <c r="E51" s="106"/>
      <c r="F51" s="107"/>
      <c r="G51" s="108"/>
      <c r="H51" s="131"/>
      <c r="I51" s="110">
        <f>H27-(H27-6)</f>
        <v>6</v>
      </c>
      <c r="J51" s="112"/>
      <c r="K51" s="132">
        <f t="shared" si="3"/>
        <v>6</v>
      </c>
      <c r="L51" s="110">
        <f>H27-(H27-7)</f>
        <v>7</v>
      </c>
      <c r="M51" s="112"/>
      <c r="N51" s="132">
        <f t="shared" si="4"/>
        <v>7</v>
      </c>
      <c r="P51" s="48">
        <v>18</v>
      </c>
      <c r="Q51" s="48">
        <f>Allgemeines!D49</f>
        <v>0</v>
      </c>
    </row>
    <row r="52" spans="1:19" ht="24" thickBot="1" x14ac:dyDescent="0.4">
      <c r="A52" s="20">
        <f t="shared" ref="A52:A63" si="6">A51+1</f>
        <v>11.5</v>
      </c>
      <c r="B52" s="20">
        <f t="shared" si="5"/>
        <v>12</v>
      </c>
      <c r="C52" s="129">
        <f>IF(B52&lt;=H27,B52,"")</f>
        <v>12</v>
      </c>
      <c r="D52" s="130" t="str">
        <f>IF(C52=P32,Q32,IF(C52=P33,Q33,IF(C52=P34,Q34,IF(C52=P35,Q35,IF(C52=P36,Q36,IF(C52=P37,Q37,IF(C52=P38,Q38,IF(C52=P39,Q39,IF(C52=P40,Q40,IF(C52=P41,Q41,IF(C52=P42,Q42,IF(C52=P43,Q43,IF(C52=P44,Q44,IF(C52=P45,Q45,IF(C52=P47,Q47,IF(C52=P49,Q49,IF(C52=P50,Q50,IF(C52=P51,Q51,IF(C52=P52,Q52,IF(C52=P53,Q53,IF(C52=P54,Q54,IF(C52=P55,Q55,IF(C52=P56,Q56,IF(C52=P57,Q57,IF(C52=P58,Q58,IF(C52=P59,Q59,IF(C52=P60,Q60,IF(C52=P61,Q61,IF(C52=P62,Q62,IF(C52=P63,Q63,IF(C52="","")))))))))))))))))))))))))))))))</f>
        <v>Andreas</v>
      </c>
      <c r="E52" s="106"/>
      <c r="F52" s="107"/>
      <c r="G52" s="108"/>
      <c r="H52" s="131"/>
      <c r="I52" s="110">
        <f>H27-(H27-6)</f>
        <v>6</v>
      </c>
      <c r="J52" s="112"/>
      <c r="K52" s="132">
        <f t="shared" si="3"/>
        <v>6</v>
      </c>
      <c r="L52" s="110">
        <f>H27-(H27-7)</f>
        <v>7</v>
      </c>
      <c r="M52" s="112"/>
      <c r="N52" s="132">
        <f t="shared" si="4"/>
        <v>7</v>
      </c>
      <c r="P52" s="48">
        <v>19</v>
      </c>
      <c r="Q52" s="48">
        <f>Allgemeines!D50</f>
        <v>0</v>
      </c>
    </row>
    <row r="53" spans="1:19" ht="24" thickBot="1" x14ac:dyDescent="0.4">
      <c r="A53" s="20">
        <f t="shared" si="6"/>
        <v>12.5</v>
      </c>
      <c r="B53" s="20">
        <f t="shared" si="5"/>
        <v>13</v>
      </c>
      <c r="C53" s="129">
        <f>IF(B53&lt;=H27,B53,"")</f>
        <v>13</v>
      </c>
      <c r="D53" s="130" t="str">
        <f>IF(C53=P32,Q32,IF(C53=P33,Q33,IF(C53=P34,Q34,IF(C53=P35,Q35,IF(C53=P36,Q36,IF(C53=P37,Q37,IF(C53=P38,Q38,IF(C53=P39,Q39,IF(C53=P40,Q40,IF(C53=P41,Q41,IF(C53=P42,Q42,IF(C53=P43,Q43,IF(C53=P44,Q44,IF(C53=P45,Q45,IF(C53=P47,Q47,IF(C53=P49,Q49,IF(C53=P50,Q50,IF(C53=P51,Q51,IF(C53=P52,Q52,IF(C53=P53,Q53,IF(C53=P54,Q54,IF(C53=P55,Q55,IF(C53=P56,Q56,IF(C53=P57,Q57,IF(C53=P58,Q58,IF(C53=P59,Q59,IF(C53=P60,Q60,IF(C53=P61,Q61,IF(C53=P62,Q62,IF(C53=P63,Q63,IF(C53="","")))))))))))))))))))))))))))))))</f>
        <v>Urs</v>
      </c>
      <c r="E53" s="106"/>
      <c r="F53" s="107"/>
      <c r="G53" s="108"/>
      <c r="H53" s="131"/>
      <c r="I53" s="110">
        <f>H27-(H27-6)</f>
        <v>6</v>
      </c>
      <c r="J53" s="112"/>
      <c r="K53" s="132">
        <f t="shared" si="3"/>
        <v>6</v>
      </c>
      <c r="L53" s="110">
        <f>H27-(H27-7)</f>
        <v>7</v>
      </c>
      <c r="M53" s="112"/>
      <c r="N53" s="132">
        <f t="shared" si="4"/>
        <v>7</v>
      </c>
      <c r="P53" s="48">
        <v>20</v>
      </c>
      <c r="Q53" s="48">
        <f>Allgemeines!D51</f>
        <v>0</v>
      </c>
    </row>
    <row r="54" spans="1:19" ht="24" thickBot="1" x14ac:dyDescent="0.4">
      <c r="A54" s="20">
        <f t="shared" si="6"/>
        <v>13.5</v>
      </c>
      <c r="B54" s="20">
        <f t="shared" si="5"/>
        <v>14</v>
      </c>
      <c r="C54" s="129">
        <f>IF(B54&lt;=H27,B54,"")</f>
        <v>14</v>
      </c>
      <c r="D54" s="130" t="str">
        <f>IF(C54=P32,Q32,IF(C54=P33,Q33,IF(C54=P34,Q34,IF(C54=P35,Q35,IF(C54=P36,Q36,IF(C54=P37,Q37,IF(C54=P38,Q38,IF(C54=P39,Q39,IF(C54=P40,Q40,IF(C54=P41,Q41,IF(C54=P42,Q42,IF(C54=P43,Q43,IF(C54=P44,Q44,IF(C54=P45,Q45,IF(C54=P47,Q47,IF(C54=P49,Q49,IF(C54=P50,Q50,IF(C54=P51,Q51,IF(C54=P52,Q52,IF(C54=P53,Q53,IF(C54=P54,Q54,IF(C54=P55,Q55,IF(C54=P56,Q56,IF(C54=P57,Q57,IF(C54=P58,Q58,IF(C54=P59,Q59,IF(C54=P60,Q60,IF(C54=P61,Q61,IF(C54=P62,Q62,IF(C54=P63,Q63,IF(C54="","")))))))))))))))))))))))))))))))</f>
        <v>Reto</v>
      </c>
      <c r="E54" s="106"/>
      <c r="F54" s="107"/>
      <c r="G54" s="108"/>
      <c r="H54" s="131"/>
      <c r="I54" s="110">
        <f>H27-(H27-6)</f>
        <v>6</v>
      </c>
      <c r="J54" s="112"/>
      <c r="K54" s="132">
        <f t="shared" si="3"/>
        <v>6</v>
      </c>
      <c r="L54" s="110">
        <f>H27-(H27-7)</f>
        <v>7</v>
      </c>
      <c r="M54" s="112"/>
      <c r="N54" s="132">
        <f t="shared" si="4"/>
        <v>7</v>
      </c>
      <c r="P54" s="48">
        <v>21</v>
      </c>
      <c r="Q54" s="48">
        <f>Allgemeines!D52</f>
        <v>0</v>
      </c>
    </row>
    <row r="55" spans="1:19" ht="24" thickBot="1" x14ac:dyDescent="0.4">
      <c r="A55" s="20">
        <f t="shared" si="6"/>
        <v>14.5</v>
      </c>
      <c r="B55" s="20">
        <f t="shared" si="5"/>
        <v>15</v>
      </c>
      <c r="C55" s="129">
        <f>IF(B55&lt;=H27,B55,"")</f>
        <v>15</v>
      </c>
      <c r="D55" s="130" t="str">
        <f>IF(C55=P32,Q32,IF(C55=P33,Q33,IF(C55=P34,Q34,IF(C55=P35,Q35,IF(C55=P36,Q36,IF(C55=P37,Q37,IF(C55=P38,Q38,IF(C55=P39,Q39,IF(C55=P40,Q40,IF(C55=P41,Q41,IF(C55=P42,Q42,IF(C55=P43,Q43,IF(C55=P44,Q44,IF(C55=P45,Q45,IF(C55=P47,Q47,IF(C55=P49,Q49,IF(C55=P50,Q50,IF(C55=P51,Q51,IF(C55=P52,Q52,IF(C55=P53,Q53,IF(C55=P54,Q54,IF(C55=P55,Q55,IF(C55=P56,Q56,IF(C55=P57,Q57,IF(C55=P58,Q58,IF(C55=P59,Q59,IF(C55=P60,Q60,IF(C55=P61,Q61,IF(C55=P62,Q62,IF(C55=P63,Q63,IF(C55="","")))))))))))))))))))))))))))))))</f>
        <v>Roland</v>
      </c>
      <c r="E55" s="106"/>
      <c r="F55" s="107"/>
      <c r="G55" s="108"/>
      <c r="H55" s="131"/>
      <c r="I55" s="110">
        <f>H27-(H27-6)</f>
        <v>6</v>
      </c>
      <c r="J55" s="112"/>
      <c r="K55" s="132">
        <f t="shared" si="3"/>
        <v>6</v>
      </c>
      <c r="L55" s="110">
        <f>H27-(H27-7)</f>
        <v>7</v>
      </c>
      <c r="M55" s="112"/>
      <c r="N55" s="132">
        <f t="shared" si="4"/>
        <v>7</v>
      </c>
      <c r="P55" s="48">
        <v>22</v>
      </c>
      <c r="Q55" s="48">
        <f>Allgemeines!D53</f>
        <v>0</v>
      </c>
    </row>
    <row r="56" spans="1:19" ht="24" thickBot="1" x14ac:dyDescent="0.4">
      <c r="A56" s="20">
        <f t="shared" si="6"/>
        <v>15.5</v>
      </c>
      <c r="B56" s="20">
        <f t="shared" si="5"/>
        <v>16</v>
      </c>
      <c r="C56" s="129" t="str">
        <f>IF(B56&lt;=H27,B56,"")</f>
        <v/>
      </c>
      <c r="D56" s="130" t="str">
        <f>IF(C56=P32,Q32,IF(C56=P33,Q33,IF(C56=P34,Q34,IF(C56=P35,Q35,IF(C56=P36,Q36,IF(C56=P37,Q37,IF(C56=P38,Q38,IF(C56=P39,Q39,IF(C56=P40,Q40,IF(C56=P41,Q41,IF(C56=P42,Q42,IF(C56=P43,Q43,IF(C56=P44,Q44,IF(C56=P45,Q45,IF(C56=P47,Q47,IF(C56=P49,Q49,IF(C56=P50,Q50,IF(C56=P51,Q51,IF(C56=P52,Q52,IF(C56=P53,Q53,IF(C56=P54,Q54,IF(C56=P55,Q55,IF(C56=P56,Q56,IF(C56=P57,Q57,IF(C56=P58,Q58,IF(C56=P59,Q59,IF(C56=P60,Q60,IF(C56=P61,Q61,IF(C56=P62,Q62,IF(C56=P63,Q63,IF(C56="","")))))))))))))))))))))))))))))))</f>
        <v/>
      </c>
      <c r="E56" s="106"/>
      <c r="F56" s="107"/>
      <c r="G56" s="108"/>
      <c r="H56" s="131"/>
      <c r="I56" s="110">
        <f>H27-(H27-6)</f>
        <v>6</v>
      </c>
      <c r="J56" s="112"/>
      <c r="K56" s="132" t="str">
        <f t="shared" si="3"/>
        <v/>
      </c>
      <c r="L56" s="110">
        <f>H27-(H27-7)</f>
        <v>7</v>
      </c>
      <c r="M56" s="112"/>
      <c r="N56" s="132" t="str">
        <f t="shared" si="4"/>
        <v/>
      </c>
      <c r="P56" s="48">
        <v>23</v>
      </c>
      <c r="Q56" s="48">
        <f>Allgemeines!D54</f>
        <v>0</v>
      </c>
    </row>
    <row r="57" spans="1:19" ht="24" thickBot="1" x14ac:dyDescent="0.4">
      <c r="A57" s="20">
        <f t="shared" si="6"/>
        <v>16.5</v>
      </c>
      <c r="B57" s="20">
        <f t="shared" si="5"/>
        <v>17</v>
      </c>
      <c r="C57" s="129" t="str">
        <f>IF(B57&lt;=H27,B57,"")</f>
        <v/>
      </c>
      <c r="D57" s="130" t="str">
        <f>IF(C57=P32,Q32,IF(C57=P33,Q33,IF(C57=P34,Q34,IF(C57=P35,Q35,IF(C57=P36,Q36,IF(C57=P37,Q37,IF(C57=P38,Q38,IF(C57=P39,Q39,IF(C57=P40,Q40,IF(C57=P41,Q41,IF(C57=P42,Q42,IF(C57=P43,Q43,IF(C57=P44,Q44,IF(C57=P45,Q45,IF(C57=P47,Q47,IF(C57=P49,Q49,IF(C57=P50,Q50,IF(C57=P51,Q51,IF(C57=P52,Q52,IF(C57=P53,Q53,IF(C57=P54,Q54,IF(C57=P55,Q55,IF(C57=P56,Q56,IF(C57=P57,Q57,IF(C57=P58,Q58,IF(C57=P59,Q59,IF(C57=P60,Q60,IF(C57=P61,Q61,IF(C57=P62,Q62,IF(C57=P63,Q63,IF(C57="","")))))))))))))))))))))))))))))))</f>
        <v/>
      </c>
      <c r="E57" s="106"/>
      <c r="F57" s="107"/>
      <c r="G57" s="108"/>
      <c r="H57" s="131"/>
      <c r="I57" s="110">
        <f>H27-(H27-6)</f>
        <v>6</v>
      </c>
      <c r="J57" s="112"/>
      <c r="K57" s="132" t="str">
        <f t="shared" si="3"/>
        <v/>
      </c>
      <c r="L57" s="110">
        <f>H27-(H27-7)</f>
        <v>7</v>
      </c>
      <c r="M57" s="112"/>
      <c r="N57" s="132" t="str">
        <f t="shared" si="4"/>
        <v/>
      </c>
      <c r="P57" s="48">
        <v>24</v>
      </c>
      <c r="Q57" s="48">
        <f>Allgemeines!D55</f>
        <v>0</v>
      </c>
    </row>
    <row r="58" spans="1:19" ht="24" thickBot="1" x14ac:dyDescent="0.4">
      <c r="A58" s="20">
        <f t="shared" si="6"/>
        <v>17.5</v>
      </c>
      <c r="B58" s="20">
        <f t="shared" si="5"/>
        <v>18</v>
      </c>
      <c r="C58" s="129" t="str">
        <f>IF(B58&lt;=H27,B58,"")</f>
        <v/>
      </c>
      <c r="D58" s="130" t="str">
        <f>IF(C58=P32,Q32,IF(C58=P33,Q33,IF(C58=P34,Q34,IF(C58=P35,Q35,IF(C58=P36,Q36,IF(C58=P37,Q37,IF(C58=P38,Q38,IF(C58=P39,Q39,IF(C58=P40,Q40,IF(C58=P41,Q41,IF(C58=P42,Q42,IF(C58=P43,Q43,IF(C58=P44,Q44,IF(C58=P45,Q45,IF(C58=P47,Q47,IF(C58=P49,Q49,IF(C58=P50,Q50,IF(C58=P51,Q51,IF(C58=P52,Q52,IF(C58=P53,Q53,IF(C58=P54,Q54,IF(C58=P55,Q55,IF(C58=P56,Q56,IF(C58=P57,Q57,IF(C58=P58,Q58,IF(C58=P59,Q59,IF(C58=P60,Q60,IF(C58=P61,Q61,IF(C58=P62,Q62,IF(C58=P63,Q63,IF(C58="","")))))))))))))))))))))))))))))))</f>
        <v/>
      </c>
      <c r="E58" s="106"/>
      <c r="F58" s="107"/>
      <c r="G58" s="108"/>
      <c r="H58" s="131"/>
      <c r="I58" s="110">
        <f>H27-(H27-6)</f>
        <v>6</v>
      </c>
      <c r="J58" s="112"/>
      <c r="K58" s="132" t="str">
        <f t="shared" si="3"/>
        <v/>
      </c>
      <c r="L58" s="110">
        <f>H27-(H27-7)</f>
        <v>7</v>
      </c>
      <c r="M58" s="112"/>
      <c r="N58" s="132" t="str">
        <f t="shared" si="4"/>
        <v/>
      </c>
      <c r="P58" s="48">
        <v>25</v>
      </c>
      <c r="Q58" s="48">
        <f>Allgemeines!D56</f>
        <v>0</v>
      </c>
    </row>
    <row r="59" spans="1:19" ht="24" thickBot="1" x14ac:dyDescent="0.4">
      <c r="A59" s="20">
        <f t="shared" si="6"/>
        <v>18.5</v>
      </c>
      <c r="B59" s="20">
        <f t="shared" si="5"/>
        <v>19</v>
      </c>
      <c r="C59" s="129" t="str">
        <f>IF(B59&lt;=H27,B59,"")</f>
        <v/>
      </c>
      <c r="D59" s="130" t="str">
        <f>IF(C59=P33,Q33,IF(C59=P34,Q34,IF(C59=P35,Q35,IF(C59=P36,Q36,IF(C59=P37,Q37,IF(C59=P38,Q38,IF(C59=P39,Q39,IF(C59=P40,Q40,IF(C59=P41,Q41,IF(C59=P42,Q42,IF(C59=P43,Q43,IF(C59=P44,Q44,IF(C59=P45,Q45,IF(C59=P47,Q47,IF(C59=P49,Q49,IF(C59=P50,Q50,IF(C59=P51,Q51,IF(C59=P52,Q52,IF(C59=P53,Q53,IF(C59=P54,Q54,IF(C59=P55,Q55,IF(C59=P56,Q56,IF(C59=P57,Q57,IF(C59=P58,Q58,IF(C59=P59,Q59,IF(C59=P60,Q60,IF(C59=P61,Q61,IF(C59=P62,Q62,IF(C59=P63,Q63,IF(C59=P32,Q32,IF(C59="","")))))))))))))))))))))))))))))))</f>
        <v/>
      </c>
      <c r="E59" s="106"/>
      <c r="F59" s="107"/>
      <c r="G59" s="108"/>
      <c r="H59" s="131"/>
      <c r="I59" s="110">
        <f>H27-(H27-6)</f>
        <v>6</v>
      </c>
      <c r="J59" s="112"/>
      <c r="K59" s="132" t="str">
        <f t="shared" si="3"/>
        <v/>
      </c>
      <c r="L59" s="110">
        <f>H27-(H27-7)</f>
        <v>7</v>
      </c>
      <c r="M59" s="112"/>
      <c r="N59" s="132" t="str">
        <f t="shared" si="4"/>
        <v/>
      </c>
      <c r="P59" s="48">
        <v>26</v>
      </c>
      <c r="Q59" s="48">
        <f>Allgemeines!D57</f>
        <v>0</v>
      </c>
    </row>
    <row r="60" spans="1:19" ht="24" thickBot="1" x14ac:dyDescent="0.4">
      <c r="A60" s="20">
        <f t="shared" si="6"/>
        <v>19.5</v>
      </c>
      <c r="B60" s="20">
        <f t="shared" si="5"/>
        <v>20</v>
      </c>
      <c r="C60" s="129" t="str">
        <f>IF(B60&lt;=H27,B60,"")</f>
        <v/>
      </c>
      <c r="D60" s="130" t="str">
        <f>IF(C60=P34,Q34,IF(C60=P35,Q35,IF(C60=P36,Q36,IF(C60=P37,Q37,IF(C60=P38,Q38,IF(C60=P39,Q39,IF(C60=P40,Q40,IF(C60=P41,Q41,IF(C60=P42,Q42,IF(C60=P43,Q43,IF(C60=P44,Q44,IF(C60=P45,Q45,IF(C60=P47,Q47,IF(C60=P49,Q49,IF(C60=P50,Q50,IF(C60=P51,Q51,IF(C60=P52,Q52,IF(C60=P53,Q53,IF(C60=P54,Q54,IF(C60=P55,Q55,IF(C60=P56,Q56,IF(C60=P57,Q57,IF(C60=P58,Q58,IF(C60=P59,Q59,IF(C60=P60,Q60,IF(C60=P61,Q61,IF(C60=P62,Q62,IF(C60=P63,Q63,IF(C60=P32,Q32,IF(C60=P33,Q33,IF(C60="","")))))))))))))))))))))))))))))))</f>
        <v/>
      </c>
      <c r="E60" s="106"/>
      <c r="F60" s="107"/>
      <c r="G60" s="108"/>
      <c r="H60" s="131"/>
      <c r="I60" s="110">
        <f>H27-(H27-6)</f>
        <v>6</v>
      </c>
      <c r="J60" s="112"/>
      <c r="K60" s="132" t="str">
        <f t="shared" si="3"/>
        <v/>
      </c>
      <c r="L60" s="110">
        <f>H27-(H27-7)</f>
        <v>7</v>
      </c>
      <c r="M60" s="112"/>
      <c r="N60" s="132" t="str">
        <f t="shared" si="4"/>
        <v/>
      </c>
      <c r="P60" s="48">
        <v>27</v>
      </c>
      <c r="Q60" s="48">
        <f>Allgemeines!D58</f>
        <v>0</v>
      </c>
    </row>
    <row r="61" spans="1:19" ht="24" thickBot="1" x14ac:dyDescent="0.4">
      <c r="A61" s="20">
        <f t="shared" si="6"/>
        <v>20.5</v>
      </c>
      <c r="B61" s="20">
        <f t="shared" si="5"/>
        <v>21</v>
      </c>
      <c r="C61" s="129" t="str">
        <f>IF(B61&lt;=H27,B61,"")</f>
        <v/>
      </c>
      <c r="D61" s="130" t="str">
        <f>IF(C61=P35,Q35,IF(C61=P36,Q36,IF(C61=P37,Q37,IF(C61=P38,Q38,IF(C61=P39,Q39,IF(C61=P40,Q40,IF(C61=P41,Q41,IF(C61=P42,Q42,IF(C61=P43,Q43,IF(C61=P44,Q44,IF(C61=P45,Q45,IF(C61=P47,Q47,IF(C61=P49,Q49,IF(C61=P50,Q50,IF(C61=P51,Q51,IF(C61=P52,Q52,IF(C61=P53,Q53,IF(C61=P54,Q54,IF(C61=P55,Q55,IF(C61=P56,Q56,IF(C61=P57,Q57,IF(C61=P58,Q58,IF(C61=P59,Q59,IF(C61=P60,Q60,IF(C61=P61,Q61,IF(C61=P62,Q62,IF(C61=P63,Q63,IF(C61=P32,Q32,IF(C61=P33,Q33,IF(C61=P34,Q34,IF(C61="","")))))))))))))))))))))))))))))))</f>
        <v/>
      </c>
      <c r="E61" s="106"/>
      <c r="F61" s="107"/>
      <c r="G61" s="108"/>
      <c r="H61" s="131"/>
      <c r="I61" s="110">
        <f>H27-(H27-6)</f>
        <v>6</v>
      </c>
      <c r="J61" s="112"/>
      <c r="K61" s="132" t="str">
        <f t="shared" si="3"/>
        <v/>
      </c>
      <c r="L61" s="110">
        <f>H27-(H27-7)</f>
        <v>7</v>
      </c>
      <c r="M61" s="112"/>
      <c r="N61" s="132" t="str">
        <f t="shared" si="4"/>
        <v/>
      </c>
      <c r="P61" s="48">
        <v>28</v>
      </c>
      <c r="Q61" s="48">
        <f>Allgemeines!D59</f>
        <v>0</v>
      </c>
    </row>
    <row r="62" spans="1:19" ht="24" thickBot="1" x14ac:dyDescent="0.4">
      <c r="A62" s="20">
        <f t="shared" si="6"/>
        <v>21.5</v>
      </c>
      <c r="B62" s="20">
        <f t="shared" si="5"/>
        <v>22</v>
      </c>
      <c r="C62" s="129" t="str">
        <f>IF(B62&lt;=H27,B62,"")</f>
        <v/>
      </c>
      <c r="D62" s="130" t="str">
        <f>IF(C62=P36,Q36,IF(C62=P37,Q37,IF(C62=P38,Q38,IF(C62=P39,Q39,IF(C62=P40,Q40,IF(C62=P41,Q41,IF(C62=P42,Q42,IF(C62=P43,Q43,IF(C62=P44,Q44,IF(C62=P45,Q45,IF(C62=P47,Q47,IF(C62=P49,Q49,IF(C62=P50,Q50,IF(C62=P51,Q51,IF(C62=P52,Q52,IF(C62=P53,Q53,IF(C62=P54,Q54,IF(C62=P55,Q55,IF(C62=P56,Q56,IF(C62=P57,Q57,IF(C62=P58,Q58,IF(C62=P59,Q59,IF(C62=P60,Q60,IF(C62=P61,Q61,IF(C62=P62,Q62,IF(C62=P63,Q63,IF(C62=P32,Q32,IF(C62=P33,Q33,IF(C62=P34,Q34,IF(C62=P35,Q35,IF(C62="","")))))))))))))))))))))))))))))))</f>
        <v/>
      </c>
      <c r="E62" s="106"/>
      <c r="F62" s="107"/>
      <c r="G62" s="108"/>
      <c r="H62" s="131"/>
      <c r="I62" s="110">
        <f>H27-(H27-6)</f>
        <v>6</v>
      </c>
      <c r="J62" s="112"/>
      <c r="K62" s="132" t="str">
        <f t="shared" si="3"/>
        <v/>
      </c>
      <c r="L62" s="110">
        <f>H27-(H27-7)</f>
        <v>7</v>
      </c>
      <c r="M62" s="112"/>
      <c r="N62" s="132" t="str">
        <f t="shared" si="4"/>
        <v/>
      </c>
      <c r="P62" s="48">
        <v>29</v>
      </c>
      <c r="Q62" s="48">
        <f>Allgemeines!D60</f>
        <v>0</v>
      </c>
    </row>
    <row r="63" spans="1:19" ht="24" thickBot="1" x14ac:dyDescent="0.4">
      <c r="A63" s="21">
        <f t="shared" si="6"/>
        <v>22.5</v>
      </c>
      <c r="B63" s="21">
        <f>ROUNDUP(A63,0)</f>
        <v>23</v>
      </c>
      <c r="C63" s="133" t="str">
        <f>IF(B63&lt;=H27,B63,"")</f>
        <v/>
      </c>
      <c r="D63" s="134" t="str">
        <f>IF(C63=P37,Q37,IF(C63=P38,Q38,IF(C63=P39,Q39,IF(C63=P40,Q40,IF(C63=P41,Q41,IF(C63=P42,Q42,IF(C63=P43,Q43,IF(C63=P44,Q44,IF(C63=P45,Q45,IF(C63=P47,Q47,IF(C63=P49,Q49,IF(C63=P50,Q50,IF(C63=P51,Q51,IF(C63=P52,Q52,IF(C63=P53,Q53,IF(C63=P54,Q54,IF(C63=P55,Q55,IF(C63=P56,Q56,IF(C63=P57,Q57,IF(C63=P58,Q58,IF(C63=P59,Q59,IF(C63=P60,Q60,IF(C63=P61,Q61,IF(C63=P62,Q62,IF(C63=P63,Q63,IF(C63=P32,Q32,IF(C63=P33,Q33,IF(C63=P34,Q34,IF(C63=P35,Q35,IF(C63=P36,Q36,IF(C63="","")))))))))))))))))))))))))))))))</f>
        <v/>
      </c>
      <c r="E63" s="114"/>
      <c r="F63" s="115"/>
      <c r="G63" s="116"/>
      <c r="H63" s="135"/>
      <c r="I63" s="118">
        <f>H27-(H27-6)</f>
        <v>6</v>
      </c>
      <c r="J63" s="121"/>
      <c r="K63" s="136" t="str">
        <f t="shared" si="3"/>
        <v/>
      </c>
      <c r="L63" s="118">
        <f>H27-(H27-7)</f>
        <v>7</v>
      </c>
      <c r="M63" s="121"/>
      <c r="N63" s="136" t="str">
        <f t="shared" si="4"/>
        <v/>
      </c>
      <c r="P63" s="48">
        <v>30</v>
      </c>
      <c r="Q63" s="48">
        <f>Allgemeines!D61</f>
        <v>0</v>
      </c>
    </row>
    <row r="64" spans="1:19" ht="19.5" thickTop="1" x14ac:dyDescent="0.3"/>
  </sheetData>
  <sheetProtection algorithmName="SHA-512" hashValue="fcV2Jey4wfjfhkJL35VAgtOEMKT7b2gSB7PKMpvyK/dDBpA1VCzw/KFE5U54zVCdeHGEZfRPnDN9QfehOtLDLQ==" saltValue="1cphFWOfsPr1gGf1sib4Zg==" spinCount="100000" sheet="1" objects="1" scenarios="1"/>
  <customSheetViews>
    <customSheetView guid="{3C9DE60A-E77C-4553-B7E8-BF9E204DD85B}" fitToPage="1" hiddenRows="1" hiddenColumns="1" topLeftCell="C1">
      <selection activeCell="T47" sqref="T47"/>
      <rowBreaks count="2" manualBreakCount="2">
        <brk id="27" max="16383" man="1"/>
        <brk id="45" max="16383" man="1"/>
      </rowBreaks>
      <pageMargins left="0.5" right="0.58000000000000007" top="1" bottom="1" header="0.5" footer="0.5"/>
      <pageSetup paperSize="9" scale="67" fitToHeight="0" orientation="portrait" horizontalDpi="4294967292" verticalDpi="4294967292" r:id="rId1"/>
      <headerFooter>
        <oddFooter>&amp;L&amp;"Calibri,Standard"&amp;10&amp;K000000www.ubs-kidscup.ch/schule&amp;C&amp;"Calibri,Standard"&amp;K000000_x000D__x000D_</oddFooter>
      </headerFooter>
    </customSheetView>
  </customSheetViews>
  <mergeCells count="13">
    <mergeCell ref="C48:D48"/>
    <mergeCell ref="I48:J48"/>
    <mergeCell ref="L48:M48"/>
    <mergeCell ref="D3:U3"/>
    <mergeCell ref="D9:U9"/>
    <mergeCell ref="D22:H22"/>
    <mergeCell ref="D23:U23"/>
    <mergeCell ref="D25:U25"/>
    <mergeCell ref="C27:E27"/>
    <mergeCell ref="I30:J30"/>
    <mergeCell ref="L30:M30"/>
    <mergeCell ref="C47:N47"/>
    <mergeCell ref="C30:D30"/>
  </mergeCells>
  <phoneticPr fontId="13" type="noConversion"/>
  <pageMargins left="0.5" right="0.58000000000000007" top="1" bottom="1" header="0.5" footer="0.5"/>
  <pageSetup paperSize="9" scale="62" fitToHeight="0" orientation="portrait" horizontalDpi="4294967292" verticalDpi="4294967292" r:id="rId2"/>
  <headerFooter>
    <oddFooter>&amp;L&amp;"Calibri,Standard"&amp;10&amp;K000000www.ubs-kidscup.ch/schule&amp;C&amp;"Calibri,Standard"&amp;K000000_x000D__x000D_</oddFooter>
  </headerFooter>
  <rowBreaks count="2" manualBreakCount="2">
    <brk id="28" max="16383" man="1"/>
    <brk id="45" max="16383" man="1"/>
  </rowBreaks>
  <drawing r:id="rId3"/>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CBF328A1F875145AECBC795C663BEF9" ma:contentTypeVersion="12" ma:contentTypeDescription="Ein neues Dokument erstellen." ma:contentTypeScope="" ma:versionID="c1d2c8ca57b3cd142ebba5ed70b68421">
  <xsd:schema xmlns:xsd="http://www.w3.org/2001/XMLSchema" xmlns:xs="http://www.w3.org/2001/XMLSchema" xmlns:p="http://schemas.microsoft.com/office/2006/metadata/properties" xmlns:ns2="1a6ff667-231d-41c6-8cdf-1f0778ee052e" xmlns:ns3="d116bd73-cd4a-47a3-80ef-afe3f3307776" targetNamespace="http://schemas.microsoft.com/office/2006/metadata/properties" ma:root="true" ma:fieldsID="ee81ed60bf072c49e26eb85e6eebd005" ns2:_="" ns3:_="">
    <xsd:import namespace="1a6ff667-231d-41c6-8cdf-1f0778ee052e"/>
    <xsd:import namespace="d116bd73-cd4a-47a3-80ef-afe3f330777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6ff667-231d-41c6-8cdf-1f0778ee052e"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16bd73-cd4a-47a3-80ef-afe3f330777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1FBFE-5EDF-479F-AB1E-3D1015971E2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D704EA4-6A7A-41DD-B7C6-80366C4F8FCC}">
  <ds:schemaRefs>
    <ds:schemaRef ds:uri="http://schemas.microsoft.com/sharepoint/v3/contenttype/forms"/>
  </ds:schemaRefs>
</ds:datastoreItem>
</file>

<file path=customXml/itemProps3.xml><?xml version="1.0" encoding="utf-8"?>
<ds:datastoreItem xmlns:ds="http://schemas.openxmlformats.org/officeDocument/2006/customXml" ds:itemID="{DDA54D19-6BB5-41B4-A967-BCB24C715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6ff667-231d-41c6-8cdf-1f0778ee052e"/>
    <ds:schemaRef ds:uri="d116bd73-cd4a-47a3-80ef-afe3f33077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Allgemeines</vt:lpstr>
      <vt:lpstr>Sprint</vt:lpstr>
      <vt:lpstr>Weit</vt:lpstr>
      <vt:lpstr>Ball</vt:lpstr>
      <vt:lpstr>Allgemeines!Druckbereich</vt:lpstr>
      <vt:lpstr>Weit!Druckbereich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2004 Test Drive-Benutzer</dc:creator>
  <cp:lastModifiedBy>Marcel Urquizo</cp:lastModifiedBy>
  <cp:lastPrinted>2020-05-14T19:13:31Z</cp:lastPrinted>
  <dcterms:created xsi:type="dcterms:W3CDTF">2015-04-23T12:28:12Z</dcterms:created>
  <dcterms:modified xsi:type="dcterms:W3CDTF">2020-05-14T19:57:52Z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0x0101002CBF328A1F875145AECBC795C663BEF9</vt:lpwstr>
  </property>
</Properties>
</file>